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olors2.xml" ContentType="application/vnd.ms-office.chartcolorsty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hartEx2.xml" ContentType="application/vnd.ms-office.chartex+xml"/>
  <Override PartName="/xl/charts/style3.xml" ContentType="application/vnd.ms-office.chartstyle+xml"/>
  <Override PartName="/xl/charts/colors3.xml" ContentType="application/vnd.ms-office.chartcolorstyle+xml"/>
  <Override PartName="/xl/charts/chartEx3.xml" ContentType="application/vnd.ms-office.chartex+xml"/>
  <Override PartName="/xl/charts/style4.xml" ContentType="application/vnd.ms-office.chartstyle+xml"/>
  <Override PartName="/xl/charts/colors4.xml" ContentType="application/vnd.ms-office.chartcolorstyle+xml"/>
  <Override PartName="/xl/externalLinks/externalLink1.xml" ContentType="application/vnd.openxmlformats-officedocument.spreadsheetml.externalLink+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Hamed Tabasi\Downloads\"/>
    </mc:Choice>
  </mc:AlternateContent>
  <xr:revisionPtr revIDLastSave="0" documentId="13_ncr:1_{80F82B19-DA9B-4A83-A947-AAA7C7964DDA}" xr6:coauthVersionLast="47" xr6:coauthVersionMax="47" xr10:uidLastSave="{00000000-0000-0000-0000-000000000000}"/>
  <bookViews>
    <workbookView xWindow="-120" yWindow="-120" windowWidth="29040" windowHeight="15720" tabRatio="755" firstSheet="1" activeTab="5" xr2:uid="{00000000-000D-0000-FFFF-FFFF00000000}"/>
  </bookViews>
  <sheets>
    <sheet name="Welcome" sheetId="1" state="veryHidden" r:id="rId1"/>
    <sheet name="Inputs" sheetId="13" r:id="rId2"/>
    <sheet name="Black-Scholes" sheetId="14" r:id="rId3"/>
    <sheet name="Binomial" sheetId="15" r:id="rId4"/>
    <sheet name="Mini MC" sheetId="16" r:id="rId5"/>
    <sheet name="Volatility" sheetId="17" r:id="rId6"/>
  </sheets>
  <externalReferences>
    <externalReference r:id="rId7"/>
  </externalReferences>
  <definedNames>
    <definedName name="_xlchart.v1.0" hidden="1">'Mini MC'!$C$20:$C$219</definedName>
    <definedName name="_xlchart.v1.1" hidden="1">'Mini MC'!$B$20:$B$219</definedName>
    <definedName name="_xlchart.v1.2" hidden="1">'Mini MC'!$A$20:$A$219</definedName>
    <definedName name="Author_1">[1]Inputs!$C$14</definedName>
    <definedName name="Author_2">[1]Inputs!$C$15</definedName>
    <definedName name="CIQWBGuid" hidden="1">"67bbb190-1818-4163-a088-a81b9bc7d7b0"</definedName>
    <definedName name="Client_Full">[1]Inputs!$C$4</definedName>
    <definedName name="Client_Short">[1]Inputs!$C$5</definedName>
    <definedName name="FC_Start">#REF!</definedName>
    <definedName name="Information_Provider">[1]Inputs!$C$17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43289.1169560185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reparer">#REF!</definedName>
    <definedName name="_xlnm.Print_Area" localSheetId="4">'Mini MC'!$A$1:$S$34</definedName>
    <definedName name="Purpose">[1]Inputs!$C$10</definedName>
    <definedName name="R_Date">[1]Inputs!$C$12</definedName>
    <definedName name="Report_Cover">[1]Inputs!$C$8</definedName>
    <definedName name="Report_Heading">[1]Inputs!$C$9</definedName>
    <definedName name="Scope">#REF!</definedName>
    <definedName name="Segment_1">#REF!</definedName>
    <definedName name="Segment_2">#REF!</definedName>
    <definedName name="Segment_3">#REF!</definedName>
    <definedName name="Segment_4">#REF!</definedName>
    <definedName name="Segment_5">#REF!</definedName>
    <definedName name="Standard">[1]Inputs!$C$13</definedName>
    <definedName name="Subject">#REF!</definedName>
    <definedName name="Subject_Full">[1]Inputs!$C$6</definedName>
    <definedName name="Subject_Short">[1]Inputs!$C$7</definedName>
    <definedName name="TV_Growth">#REF!</definedName>
    <definedName name="Units">#REF!</definedName>
    <definedName name="V_Date">[1]Inputs!$C$11</definedName>
    <definedName name="Val_D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7" l="1"/>
  <c r="C20" i="17"/>
  <c r="C19" i="17"/>
  <c r="C18" i="17"/>
  <c r="C17" i="17"/>
  <c r="C16" i="17"/>
  <c r="C15"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1" i="17" l="1"/>
  <c r="C12" i="17" s="1"/>
  <c r="B9" i="16"/>
  <c r="B10" i="16"/>
  <c r="B11" i="16"/>
  <c r="B12" i="16"/>
  <c r="B13" i="16"/>
  <c r="B14" i="16"/>
  <c r="D5" i="15"/>
  <c r="B26" i="15" s="1"/>
  <c r="D6" i="15"/>
  <c r="D7" i="15"/>
  <c r="B13" i="15" s="1"/>
  <c r="B14" i="15" s="1"/>
  <c r="D8" i="15"/>
  <c r="D9" i="15"/>
  <c r="D10" i="15"/>
  <c r="B5" i="14"/>
  <c r="B6" i="14"/>
  <c r="B7" i="14"/>
  <c r="B8" i="14"/>
  <c r="B9" i="14"/>
  <c r="B10" i="14"/>
  <c r="B15" i="15" l="1"/>
  <c r="D27" i="15" s="1"/>
  <c r="F28" i="15" s="1"/>
  <c r="H29" i="15" s="1"/>
  <c r="J30" i="15" s="1"/>
  <c r="L31" i="15" s="1"/>
  <c r="L44" i="15" s="1"/>
  <c r="B15" i="16"/>
  <c r="B45" i="16" s="1"/>
  <c r="C45" i="16" s="1"/>
  <c r="D45" i="16" s="1"/>
  <c r="D25" i="15"/>
  <c r="F24" i="15" s="1"/>
  <c r="H23" i="15" s="1"/>
  <c r="B167" i="16"/>
  <c r="C167" i="16" s="1"/>
  <c r="D167" i="16" s="1"/>
  <c r="B18" i="15"/>
  <c r="B39" i="16"/>
  <c r="C39" i="16" s="1"/>
  <c r="D39" i="16" s="1"/>
  <c r="B71" i="16"/>
  <c r="C71" i="16" s="1"/>
  <c r="D71" i="16" s="1"/>
  <c r="B40" i="16"/>
  <c r="C40" i="16" s="1"/>
  <c r="D40" i="16" s="1"/>
  <c r="B49" i="16"/>
  <c r="C49" i="16" s="1"/>
  <c r="D49" i="16" s="1"/>
  <c r="B65" i="16"/>
  <c r="C65" i="16" s="1"/>
  <c r="D65" i="16" s="1"/>
  <c r="B106" i="16"/>
  <c r="C106" i="16" s="1"/>
  <c r="D106" i="16" s="1"/>
  <c r="B122" i="16"/>
  <c r="C122" i="16" s="1"/>
  <c r="D122" i="16" s="1"/>
  <c r="B146" i="16"/>
  <c r="C146" i="16" s="1"/>
  <c r="D146" i="16" s="1"/>
  <c r="B166" i="16"/>
  <c r="C166" i="16" s="1"/>
  <c r="D166" i="16" s="1"/>
  <c r="B190" i="16"/>
  <c r="C190" i="16" s="1"/>
  <c r="D190" i="16" s="1"/>
  <c r="B198" i="16"/>
  <c r="C198" i="16" s="1"/>
  <c r="D198" i="16" s="1"/>
  <c r="B30" i="16"/>
  <c r="C30" i="16" s="1"/>
  <c r="D30" i="16" s="1"/>
  <c r="B46" i="16"/>
  <c r="C46" i="16" s="1"/>
  <c r="D46" i="16" s="1"/>
  <c r="B62" i="16"/>
  <c r="C62" i="16" s="1"/>
  <c r="D62" i="16" s="1"/>
  <c r="B12" i="14"/>
  <c r="B197" i="16"/>
  <c r="C197" i="16" s="1"/>
  <c r="D197" i="16" s="1"/>
  <c r="B181" i="16"/>
  <c r="C181" i="16" s="1"/>
  <c r="D181" i="16" s="1"/>
  <c r="B172" i="16"/>
  <c r="C172" i="16" s="1"/>
  <c r="D172" i="16" s="1"/>
  <c r="B128" i="16"/>
  <c r="C128" i="16" s="1"/>
  <c r="D128" i="16" s="1"/>
  <c r="B116" i="16"/>
  <c r="C116" i="16" s="1"/>
  <c r="D116" i="16" s="1"/>
  <c r="B69" i="16"/>
  <c r="C69" i="16" s="1"/>
  <c r="D69" i="16" s="1"/>
  <c r="B207" i="16"/>
  <c r="C207" i="16" s="1"/>
  <c r="D207" i="16" s="1"/>
  <c r="B193" i="16"/>
  <c r="C193" i="16" s="1"/>
  <c r="D193" i="16" s="1"/>
  <c r="B184" i="16"/>
  <c r="C184" i="16" s="1"/>
  <c r="D184" i="16" s="1"/>
  <c r="B152" i="16"/>
  <c r="C152" i="16" s="1"/>
  <c r="D152" i="16" s="1"/>
  <c r="B143" i="16"/>
  <c r="C143" i="16" s="1"/>
  <c r="D143" i="16" s="1"/>
  <c r="B125" i="16"/>
  <c r="C125" i="16" s="1"/>
  <c r="D125" i="16" s="1"/>
  <c r="B80" i="16"/>
  <c r="C80" i="16" s="1"/>
  <c r="D80" i="16" s="1"/>
  <c r="B61" i="16"/>
  <c r="C61" i="16" s="1"/>
  <c r="D61" i="16" s="1"/>
  <c r="B36" i="16"/>
  <c r="C36" i="16" s="1"/>
  <c r="D36" i="16" s="1"/>
  <c r="B203" i="16"/>
  <c r="C203" i="16" s="1"/>
  <c r="D203" i="16" s="1"/>
  <c r="B189" i="16"/>
  <c r="C189" i="16" s="1"/>
  <c r="D189" i="16" s="1"/>
  <c r="B180" i="16"/>
  <c r="C180" i="16" s="1"/>
  <c r="D180" i="16" s="1"/>
  <c r="B148" i="16"/>
  <c r="C148" i="16" s="1"/>
  <c r="D148" i="16" s="1"/>
  <c r="B139" i="16"/>
  <c r="C139" i="16" s="1"/>
  <c r="D139" i="16" s="1"/>
  <c r="B94" i="16"/>
  <c r="C94" i="16" s="1"/>
  <c r="D94" i="16" s="1"/>
  <c r="B77" i="16"/>
  <c r="C77" i="16" s="1"/>
  <c r="D77" i="16" s="1"/>
  <c r="B50" i="16"/>
  <c r="C50" i="16" s="1"/>
  <c r="D50" i="16" s="1"/>
  <c r="B25" i="16"/>
  <c r="C25" i="16" s="1"/>
  <c r="D25" i="16" s="1"/>
  <c r="B27" i="16" l="1"/>
  <c r="C27" i="16" s="1"/>
  <c r="D27" i="16" s="1"/>
  <c r="B84" i="16"/>
  <c r="C84" i="16" s="1"/>
  <c r="D84" i="16" s="1"/>
  <c r="B157" i="16"/>
  <c r="C157" i="16" s="1"/>
  <c r="D157" i="16" s="1"/>
  <c r="B22" i="16"/>
  <c r="C22" i="16" s="1"/>
  <c r="D22" i="16" s="1"/>
  <c r="B92" i="16"/>
  <c r="C92" i="16" s="1"/>
  <c r="D92" i="16" s="1"/>
  <c r="B161" i="16"/>
  <c r="C161" i="16" s="1"/>
  <c r="D161" i="16" s="1"/>
  <c r="B41" i="16"/>
  <c r="C41" i="16" s="1"/>
  <c r="D41" i="16" s="1"/>
  <c r="B140" i="16"/>
  <c r="C140" i="16" s="1"/>
  <c r="D140" i="16" s="1"/>
  <c r="B210" i="16"/>
  <c r="C210" i="16" s="1"/>
  <c r="D210" i="16" s="1"/>
  <c r="B158" i="16"/>
  <c r="C158" i="16" s="1"/>
  <c r="D158" i="16" s="1"/>
  <c r="B90" i="16"/>
  <c r="C90" i="16" s="1"/>
  <c r="D90" i="16" s="1"/>
  <c r="B123" i="16"/>
  <c r="C123" i="16" s="1"/>
  <c r="D123" i="16" s="1"/>
  <c r="B115" i="16"/>
  <c r="C115" i="16" s="1"/>
  <c r="D115" i="16" s="1"/>
  <c r="B20" i="16"/>
  <c r="C20" i="16" s="1"/>
  <c r="D20" i="16" s="1"/>
  <c r="B103" i="16"/>
  <c r="C103" i="16" s="1"/>
  <c r="D103" i="16" s="1"/>
  <c r="B98" i="16"/>
  <c r="C98" i="16" s="1"/>
  <c r="D98" i="16" s="1"/>
  <c r="B83" i="16"/>
  <c r="C83" i="16" s="1"/>
  <c r="D83" i="16" s="1"/>
  <c r="B59" i="16"/>
  <c r="C59" i="16" s="1"/>
  <c r="D59" i="16" s="1"/>
  <c r="B110" i="16"/>
  <c r="C110" i="16" s="1"/>
  <c r="D110" i="16" s="1"/>
  <c r="B57" i="16"/>
  <c r="C57" i="16" s="1"/>
  <c r="D57" i="16" s="1"/>
  <c r="B96" i="16"/>
  <c r="C96" i="16" s="1"/>
  <c r="D96" i="16" s="1"/>
  <c r="B164" i="16"/>
  <c r="C164" i="16" s="1"/>
  <c r="D164" i="16" s="1"/>
  <c r="B205" i="16"/>
  <c r="C205" i="16" s="1"/>
  <c r="D205" i="16" s="1"/>
  <c r="B68" i="16"/>
  <c r="C68" i="16" s="1"/>
  <c r="D68" i="16" s="1"/>
  <c r="B130" i="16"/>
  <c r="C130" i="16" s="1"/>
  <c r="D130" i="16" s="1"/>
  <c r="B168" i="16"/>
  <c r="C168" i="16" s="1"/>
  <c r="D168" i="16" s="1"/>
  <c r="B209" i="16"/>
  <c r="C209" i="16" s="1"/>
  <c r="D209" i="16" s="1"/>
  <c r="B76" i="16"/>
  <c r="C76" i="16" s="1"/>
  <c r="D76" i="16" s="1"/>
  <c r="B149" i="16"/>
  <c r="C149" i="16" s="1"/>
  <c r="D149" i="16" s="1"/>
  <c r="B204" i="16"/>
  <c r="C204" i="16" s="1"/>
  <c r="D204" i="16" s="1"/>
  <c r="B28" i="16"/>
  <c r="C28" i="16" s="1"/>
  <c r="D28" i="16" s="1"/>
  <c r="B182" i="16"/>
  <c r="C182" i="16" s="1"/>
  <c r="D182" i="16" s="1"/>
  <c r="B142" i="16"/>
  <c r="C142" i="16" s="1"/>
  <c r="D142" i="16" s="1"/>
  <c r="B88" i="16"/>
  <c r="C88" i="16" s="1"/>
  <c r="D88" i="16" s="1"/>
  <c r="B26" i="16"/>
  <c r="C26" i="16" s="1"/>
  <c r="D26" i="16" s="1"/>
  <c r="B99" i="16"/>
  <c r="C99" i="16" s="1"/>
  <c r="D99" i="16" s="1"/>
  <c r="B55" i="16"/>
  <c r="C55" i="16" s="1"/>
  <c r="D55" i="16" s="1"/>
  <c r="B52" i="16"/>
  <c r="C52" i="16" s="1"/>
  <c r="D52" i="16" s="1"/>
  <c r="B151" i="16"/>
  <c r="C151" i="16" s="1"/>
  <c r="D151" i="16" s="1"/>
  <c r="B201" i="16"/>
  <c r="C201" i="16" s="1"/>
  <c r="D201" i="16" s="1"/>
  <c r="B105" i="16"/>
  <c r="C105" i="16" s="1"/>
  <c r="D105" i="16" s="1"/>
  <c r="B64" i="16"/>
  <c r="C64" i="16" s="1"/>
  <c r="D64" i="16" s="1"/>
  <c r="B101" i="16"/>
  <c r="C101" i="16" s="1"/>
  <c r="D101" i="16" s="1"/>
  <c r="B171" i="16"/>
  <c r="C171" i="16" s="1"/>
  <c r="D171" i="16" s="1"/>
  <c r="B212" i="16"/>
  <c r="C212" i="16" s="1"/>
  <c r="D212" i="16" s="1"/>
  <c r="B73" i="16"/>
  <c r="C73" i="16" s="1"/>
  <c r="D73" i="16" s="1"/>
  <c r="B132" i="16"/>
  <c r="C132" i="16" s="1"/>
  <c r="D132" i="16" s="1"/>
  <c r="B175" i="16"/>
  <c r="C175" i="16" s="1"/>
  <c r="D175" i="16" s="1"/>
  <c r="B216" i="16"/>
  <c r="C216" i="16" s="1"/>
  <c r="D216" i="16" s="1"/>
  <c r="B102" i="16"/>
  <c r="C102" i="16" s="1"/>
  <c r="D102" i="16" s="1"/>
  <c r="B156" i="16"/>
  <c r="C156" i="16" s="1"/>
  <c r="D156" i="16" s="1"/>
  <c r="B213" i="16"/>
  <c r="C213" i="16" s="1"/>
  <c r="D213" i="16" s="1"/>
  <c r="B21" i="16"/>
  <c r="C21" i="16" s="1"/>
  <c r="D21" i="16" s="1"/>
  <c r="B178" i="16"/>
  <c r="C178" i="16" s="1"/>
  <c r="D178" i="16" s="1"/>
  <c r="B134" i="16"/>
  <c r="C134" i="16" s="1"/>
  <c r="D134" i="16" s="1"/>
  <c r="B81" i="16"/>
  <c r="C81" i="16" s="1"/>
  <c r="D81" i="16" s="1"/>
  <c r="B24" i="16"/>
  <c r="C24" i="16" s="1"/>
  <c r="D24" i="16" s="1"/>
  <c r="B91" i="16"/>
  <c r="C91" i="16" s="1"/>
  <c r="D91" i="16" s="1"/>
  <c r="B51" i="16"/>
  <c r="C51" i="16" s="1"/>
  <c r="D51" i="16" s="1"/>
  <c r="B100" i="16"/>
  <c r="C100" i="16" s="1"/>
  <c r="D100" i="16" s="1"/>
  <c r="B169" i="16"/>
  <c r="C169" i="16" s="1"/>
  <c r="D169" i="16" s="1"/>
  <c r="B160" i="16"/>
  <c r="C160" i="16" s="1"/>
  <c r="D160" i="16" s="1"/>
  <c r="B70" i="16"/>
  <c r="C70" i="16" s="1"/>
  <c r="D70" i="16" s="1"/>
  <c r="B108" i="16"/>
  <c r="C108" i="16" s="1"/>
  <c r="D108" i="16" s="1"/>
  <c r="B173" i="16"/>
  <c r="C173" i="16" s="1"/>
  <c r="D173" i="16" s="1"/>
  <c r="B219" i="16"/>
  <c r="C219" i="16" s="1"/>
  <c r="D219" i="16" s="1"/>
  <c r="B78" i="16"/>
  <c r="C78" i="16" s="1"/>
  <c r="D78" i="16" s="1"/>
  <c r="B136" i="16"/>
  <c r="C136" i="16" s="1"/>
  <c r="D136" i="16" s="1"/>
  <c r="B177" i="16"/>
  <c r="C177" i="16" s="1"/>
  <c r="D177" i="16" s="1"/>
  <c r="B114" i="16"/>
  <c r="C114" i="16" s="1"/>
  <c r="D114" i="16" s="1"/>
  <c r="B163" i="16"/>
  <c r="C163" i="16" s="1"/>
  <c r="D163" i="16" s="1"/>
  <c r="B214" i="16"/>
  <c r="C214" i="16" s="1"/>
  <c r="D214" i="16" s="1"/>
  <c r="B174" i="16"/>
  <c r="C174" i="16" s="1"/>
  <c r="D174" i="16" s="1"/>
  <c r="B129" i="16"/>
  <c r="C129" i="16" s="1"/>
  <c r="D129" i="16" s="1"/>
  <c r="B72" i="16"/>
  <c r="C72" i="16" s="1"/>
  <c r="D72" i="16" s="1"/>
  <c r="B131" i="16"/>
  <c r="C131" i="16" s="1"/>
  <c r="D131" i="16" s="1"/>
  <c r="B87" i="16"/>
  <c r="C87" i="16" s="1"/>
  <c r="D87" i="16" s="1"/>
  <c r="B43" i="16"/>
  <c r="C43" i="16" s="1"/>
  <c r="D43" i="16" s="1"/>
  <c r="B144" i="16"/>
  <c r="C144" i="16" s="1"/>
  <c r="D144" i="16" s="1"/>
  <c r="B192" i="16"/>
  <c r="C192" i="16" s="1"/>
  <c r="D192" i="16" s="1"/>
  <c r="B199" i="16"/>
  <c r="C199" i="16" s="1"/>
  <c r="D199" i="16" s="1"/>
  <c r="B183" i="16"/>
  <c r="C183" i="16" s="1"/>
  <c r="D183" i="16" s="1"/>
  <c r="B153" i="16"/>
  <c r="C153" i="16" s="1"/>
  <c r="D153" i="16" s="1"/>
  <c r="B82" i="16"/>
  <c r="C82" i="16" s="1"/>
  <c r="D82" i="16" s="1"/>
  <c r="B141" i="16"/>
  <c r="C141" i="16" s="1"/>
  <c r="D141" i="16" s="1"/>
  <c r="B187" i="16"/>
  <c r="C187" i="16" s="1"/>
  <c r="D187" i="16" s="1"/>
  <c r="B29" i="16"/>
  <c r="C29" i="16" s="1"/>
  <c r="D29" i="16" s="1"/>
  <c r="B85" i="16"/>
  <c r="C85" i="16" s="1"/>
  <c r="D85" i="16" s="1"/>
  <c r="B145" i="16"/>
  <c r="C145" i="16" s="1"/>
  <c r="D145" i="16" s="1"/>
  <c r="B191" i="16"/>
  <c r="C191" i="16" s="1"/>
  <c r="D191" i="16" s="1"/>
  <c r="B34" i="16"/>
  <c r="C34" i="16" s="1"/>
  <c r="D34" i="16" s="1"/>
  <c r="B121" i="16"/>
  <c r="C121" i="16" s="1"/>
  <c r="D121" i="16" s="1"/>
  <c r="B179" i="16"/>
  <c r="C179" i="16" s="1"/>
  <c r="D179" i="16" s="1"/>
  <c r="B53" i="16"/>
  <c r="C53" i="16" s="1"/>
  <c r="D53" i="16" s="1"/>
  <c r="B206" i="16"/>
  <c r="C206" i="16" s="1"/>
  <c r="D206" i="16" s="1"/>
  <c r="B162" i="16"/>
  <c r="C162" i="16" s="1"/>
  <c r="D162" i="16" s="1"/>
  <c r="B113" i="16"/>
  <c r="C113" i="16" s="1"/>
  <c r="D113" i="16" s="1"/>
  <c r="B58" i="16"/>
  <c r="C58" i="16" s="1"/>
  <c r="D58" i="16" s="1"/>
  <c r="B119" i="16"/>
  <c r="C119" i="16" s="1"/>
  <c r="D119" i="16" s="1"/>
  <c r="B75" i="16"/>
  <c r="C75" i="16" s="1"/>
  <c r="D75" i="16" s="1"/>
  <c r="B35" i="16"/>
  <c r="C35" i="16" s="1"/>
  <c r="D35" i="16" s="1"/>
  <c r="B185" i="16"/>
  <c r="C185" i="16" s="1"/>
  <c r="D185" i="16" s="1"/>
  <c r="B137" i="16"/>
  <c r="C137" i="16" s="1"/>
  <c r="D137" i="16" s="1"/>
  <c r="B32" i="16"/>
  <c r="C32" i="16" s="1"/>
  <c r="D32" i="16" s="1"/>
  <c r="B89" i="16"/>
  <c r="C89" i="16" s="1"/>
  <c r="D89" i="16" s="1"/>
  <c r="B155" i="16"/>
  <c r="C155" i="16" s="1"/>
  <c r="D155" i="16" s="1"/>
  <c r="B196" i="16"/>
  <c r="C196" i="16" s="1"/>
  <c r="D196" i="16" s="1"/>
  <c r="B54" i="16"/>
  <c r="C54" i="16" s="1"/>
  <c r="D54" i="16" s="1"/>
  <c r="B118" i="16"/>
  <c r="C118" i="16" s="1"/>
  <c r="D118" i="16" s="1"/>
  <c r="B159" i="16"/>
  <c r="C159" i="16" s="1"/>
  <c r="D159" i="16" s="1"/>
  <c r="B200" i="16"/>
  <c r="C200" i="16" s="1"/>
  <c r="D200" i="16" s="1"/>
  <c r="B48" i="16"/>
  <c r="C48" i="16" s="1"/>
  <c r="D48" i="16" s="1"/>
  <c r="B133" i="16"/>
  <c r="C133" i="16" s="1"/>
  <c r="D133" i="16" s="1"/>
  <c r="B195" i="16"/>
  <c r="C195" i="16" s="1"/>
  <c r="D195" i="16" s="1"/>
  <c r="B44" i="16"/>
  <c r="C44" i="16" s="1"/>
  <c r="D44" i="16" s="1"/>
  <c r="B194" i="16"/>
  <c r="C194" i="16" s="1"/>
  <c r="D194" i="16" s="1"/>
  <c r="B150" i="16"/>
  <c r="C150" i="16" s="1"/>
  <c r="D150" i="16" s="1"/>
  <c r="B104" i="16"/>
  <c r="C104" i="16" s="1"/>
  <c r="D104" i="16" s="1"/>
  <c r="B42" i="16"/>
  <c r="C42" i="16" s="1"/>
  <c r="D42" i="16" s="1"/>
  <c r="B107" i="16"/>
  <c r="C107" i="16" s="1"/>
  <c r="D107" i="16" s="1"/>
  <c r="B67" i="16"/>
  <c r="C67" i="16" s="1"/>
  <c r="D67" i="16" s="1"/>
  <c r="B23" i="16"/>
  <c r="C23" i="16" s="1"/>
  <c r="D23" i="16" s="1"/>
  <c r="B86" i="16"/>
  <c r="C86" i="16" s="1"/>
  <c r="D86" i="16" s="1"/>
  <c r="B176" i="16"/>
  <c r="C176" i="16" s="1"/>
  <c r="D176" i="16" s="1"/>
  <c r="B16" i="15"/>
  <c r="B17" i="15" s="1"/>
  <c r="B112" i="16"/>
  <c r="C112" i="16" s="1"/>
  <c r="D112" i="16" s="1"/>
  <c r="B93" i="16"/>
  <c r="C93" i="16" s="1"/>
  <c r="D93" i="16" s="1"/>
  <c r="B135" i="16"/>
  <c r="C135" i="16" s="1"/>
  <c r="D135" i="16" s="1"/>
  <c r="B66" i="16"/>
  <c r="C66" i="16" s="1"/>
  <c r="D66" i="16" s="1"/>
  <c r="B109" i="16"/>
  <c r="C109" i="16" s="1"/>
  <c r="D109" i="16" s="1"/>
  <c r="B126" i="16"/>
  <c r="C126" i="16" s="1"/>
  <c r="D126" i="16" s="1"/>
  <c r="B147" i="16"/>
  <c r="C147" i="16" s="1"/>
  <c r="D147" i="16" s="1"/>
  <c r="B165" i="16"/>
  <c r="C165" i="16" s="1"/>
  <c r="D165" i="16" s="1"/>
  <c r="B188" i="16"/>
  <c r="C188" i="16" s="1"/>
  <c r="D188" i="16" s="1"/>
  <c r="B211" i="16"/>
  <c r="C211" i="16" s="1"/>
  <c r="D211" i="16" s="1"/>
  <c r="B60" i="16"/>
  <c r="C60" i="16" s="1"/>
  <c r="D60" i="16" s="1"/>
  <c r="B37" i="16"/>
  <c r="C37" i="16" s="1"/>
  <c r="D37" i="16" s="1"/>
  <c r="B218" i="16"/>
  <c r="C218" i="16" s="1"/>
  <c r="D218" i="16" s="1"/>
  <c r="B202" i="16"/>
  <c r="C202" i="16" s="1"/>
  <c r="D202" i="16" s="1"/>
  <c r="B186" i="16"/>
  <c r="C186" i="16" s="1"/>
  <c r="D186" i="16" s="1"/>
  <c r="B170" i="16"/>
  <c r="C170" i="16" s="1"/>
  <c r="D170" i="16" s="1"/>
  <c r="B154" i="16"/>
  <c r="C154" i="16" s="1"/>
  <c r="D154" i="16" s="1"/>
  <c r="B138" i="16"/>
  <c r="C138" i="16" s="1"/>
  <c r="D138" i="16" s="1"/>
  <c r="B120" i="16"/>
  <c r="C120" i="16" s="1"/>
  <c r="D120" i="16" s="1"/>
  <c r="B97" i="16"/>
  <c r="C97" i="16" s="1"/>
  <c r="D97" i="16" s="1"/>
  <c r="B74" i="16"/>
  <c r="C74" i="16" s="1"/>
  <c r="D74" i="16" s="1"/>
  <c r="B56" i="16"/>
  <c r="C56" i="16" s="1"/>
  <c r="D56" i="16" s="1"/>
  <c r="B33" i="16"/>
  <c r="C33" i="16" s="1"/>
  <c r="D33" i="16" s="1"/>
  <c r="B127" i="16"/>
  <c r="C127" i="16" s="1"/>
  <c r="D127" i="16" s="1"/>
  <c r="B111" i="16"/>
  <c r="C111" i="16" s="1"/>
  <c r="D111" i="16" s="1"/>
  <c r="B95" i="16"/>
  <c r="C95" i="16" s="1"/>
  <c r="D95" i="16" s="1"/>
  <c r="B79" i="16"/>
  <c r="C79" i="16" s="1"/>
  <c r="D79" i="16" s="1"/>
  <c r="B63" i="16"/>
  <c r="C63" i="16" s="1"/>
  <c r="D63" i="16" s="1"/>
  <c r="B47" i="16"/>
  <c r="C47" i="16" s="1"/>
  <c r="D47" i="16" s="1"/>
  <c r="B31" i="16"/>
  <c r="C31" i="16" s="1"/>
  <c r="D31" i="16" s="1"/>
  <c r="B117" i="16"/>
  <c r="C117" i="16" s="1"/>
  <c r="D117" i="16" s="1"/>
  <c r="B208" i="16"/>
  <c r="C208" i="16" s="1"/>
  <c r="D208" i="16" s="1"/>
  <c r="B124" i="16"/>
  <c r="C124" i="16" s="1"/>
  <c r="D124" i="16" s="1"/>
  <c r="B215" i="16"/>
  <c r="C215" i="16" s="1"/>
  <c r="D215" i="16" s="1"/>
  <c r="B217" i="16"/>
  <c r="C217" i="16" s="1"/>
  <c r="D217" i="16" s="1"/>
  <c r="B38" i="16"/>
  <c r="C38" i="16" s="1"/>
  <c r="D38" i="16" s="1"/>
  <c r="H25" i="15"/>
  <c r="J26" i="15" s="1"/>
  <c r="L27" i="15" s="1"/>
  <c r="L40" i="15" s="1"/>
  <c r="F26" i="15"/>
  <c r="H27" i="15" s="1"/>
  <c r="J28" i="15" s="1"/>
  <c r="L29" i="15" s="1"/>
  <c r="L42" i="15" s="1"/>
  <c r="B13" i="14"/>
  <c r="B14" i="14"/>
  <c r="B15" i="14" s="1"/>
  <c r="J22" i="15"/>
  <c r="J24" i="15"/>
  <c r="L25" i="15" s="1"/>
  <c r="L38" i="15" s="1"/>
  <c r="J41" i="15" l="1"/>
  <c r="B17" i="16"/>
  <c r="J39" i="15"/>
  <c r="J43" i="15"/>
  <c r="L21" i="15"/>
  <c r="L34" i="15" s="1"/>
  <c r="L23" i="15"/>
  <c r="L36" i="15" s="1"/>
  <c r="J37" i="15" s="1"/>
  <c r="B16" i="14"/>
  <c r="B18" i="14" s="1"/>
  <c r="H38" i="15" l="1"/>
  <c r="H40" i="15"/>
  <c r="F39" i="15" s="1"/>
  <c r="H42" i="15"/>
  <c r="J35" i="15"/>
  <c r="H36" i="15" s="1"/>
  <c r="F37" i="15" s="1"/>
  <c r="F41" i="15" l="1"/>
  <c r="D40" i="15" s="1"/>
  <c r="D38" i="15"/>
  <c r="B39" i="15" l="1"/>
  <c r="B45" i="15" s="1"/>
</calcChain>
</file>

<file path=xl/sharedStrings.xml><?xml version="1.0" encoding="utf-8"?>
<sst xmlns="http://schemas.openxmlformats.org/spreadsheetml/2006/main" count="100" uniqueCount="73">
  <si>
    <t>Note</t>
  </si>
  <si>
    <t>This template has been developed to assist in the review of valuations of share based payments.</t>
  </si>
  <si>
    <t>It is the user's responsibility to understand the instrument being valued and apply the appropriate methodology, given the specific circumstances.</t>
  </si>
  <si>
    <t>Leadenhall Corporate Advisory Pty Ltd is not be liable for any loss or damage which may be sustained by any person using or relying on this template.</t>
  </si>
  <si>
    <t>Input</t>
  </si>
  <si>
    <t>Notes</t>
  </si>
  <si>
    <t>Current price</t>
  </si>
  <si>
    <t>Current share price on grant date</t>
  </si>
  <si>
    <t>Exercise price</t>
  </si>
  <si>
    <t>Cannot be zero, use 0.0001 for zero exercise price</t>
  </si>
  <si>
    <t>Life (years)</t>
  </si>
  <si>
    <t>Consider likelihood of early exercise</t>
  </si>
  <si>
    <t>Volatility</t>
  </si>
  <si>
    <t>See volatility sheet</t>
  </si>
  <si>
    <t>Risk free rate</t>
  </si>
  <si>
    <t>Period should match life - can be sourced from RBA statistics</t>
  </si>
  <si>
    <t>Dividend yield</t>
  </si>
  <si>
    <t>Should be prospective dividend yield</t>
  </si>
  <si>
    <t>Contact details</t>
  </si>
  <si>
    <t>Richard Norris</t>
  </si>
  <si>
    <t>Richard.Norris@Leadenhall.com.au</t>
  </si>
  <si>
    <t>0416 152 823</t>
  </si>
  <si>
    <t>Black-Scholes option valuation</t>
  </si>
  <si>
    <t>Spot price</t>
  </si>
  <si>
    <t>Life</t>
  </si>
  <si>
    <t>Rf</t>
  </si>
  <si>
    <t>d1</t>
  </si>
  <si>
    <t>N(d1)</t>
  </si>
  <si>
    <t>d2</t>
  </si>
  <si>
    <t>N(d2)</t>
  </si>
  <si>
    <t>Call option value</t>
  </si>
  <si>
    <t>Put option value</t>
  </si>
  <si>
    <t>Binomial option valuation</t>
  </si>
  <si>
    <t>Steps</t>
  </si>
  <si>
    <t>Note: this example is set for 5 steps</t>
  </si>
  <si>
    <t>Interval</t>
  </si>
  <si>
    <t>Up</t>
  </si>
  <si>
    <t>Down</t>
  </si>
  <si>
    <t>Discount factor</t>
  </si>
  <si>
    <t>Stock price</t>
  </si>
  <si>
    <t>Option payoff</t>
  </si>
  <si>
    <t>Mini Monte-Carlo example</t>
  </si>
  <si>
    <t>This is a simplistic example with a small number of observations to demonstrate the operation of a Monte Carlo model.</t>
  </si>
  <si>
    <t>It is based on a small number of randomly generated samples.</t>
  </si>
  <si>
    <t>It should not be used for valuation purposes</t>
  </si>
  <si>
    <t>Inputs</t>
  </si>
  <si>
    <t>Dividend</t>
  </si>
  <si>
    <t>Random Numbers</t>
  </si>
  <si>
    <t>Future price</t>
  </si>
  <si>
    <t>Pay-off</t>
  </si>
  <si>
    <t>Present value</t>
  </si>
  <si>
    <t>Insert daily prices in column B</t>
  </si>
  <si>
    <t>Use a period corresponding to the life of the option</t>
  </si>
  <si>
    <t>Extend down as far as needed</t>
  </si>
  <si>
    <t>Trading periods per year:</t>
  </si>
  <si>
    <t>Daily</t>
  </si>
  <si>
    <t>Annual</t>
  </si>
  <si>
    <t>Date</t>
  </si>
  <si>
    <t>Price</t>
  </si>
  <si>
    <t>Return</t>
  </si>
  <si>
    <t>Variable</t>
  </si>
  <si>
    <t>Introduction</t>
  </si>
  <si>
    <r>
      <t>P</t>
    </r>
    <r>
      <rPr>
        <vertAlign val="subscript"/>
        <sz val="10"/>
        <color theme="1"/>
        <rFont val="Arial"/>
        <family val="2"/>
      </rPr>
      <t>up</t>
    </r>
  </si>
  <si>
    <r>
      <t>P</t>
    </r>
    <r>
      <rPr>
        <vertAlign val="subscript"/>
        <sz val="10"/>
        <color theme="1"/>
        <rFont val="Arial"/>
        <family val="2"/>
      </rPr>
      <t>down</t>
    </r>
  </si>
  <si>
    <r>
      <t>T</t>
    </r>
    <r>
      <rPr>
        <b/>
        <vertAlign val="subscript"/>
        <sz val="9"/>
        <color theme="1"/>
        <rFont val="Arial"/>
        <family val="2"/>
      </rPr>
      <t>0</t>
    </r>
  </si>
  <si>
    <r>
      <t>T</t>
    </r>
    <r>
      <rPr>
        <b/>
        <vertAlign val="subscript"/>
        <sz val="9"/>
        <color theme="1"/>
        <rFont val="Arial"/>
        <family val="2"/>
      </rPr>
      <t>1</t>
    </r>
  </si>
  <si>
    <r>
      <t>T</t>
    </r>
    <r>
      <rPr>
        <b/>
        <vertAlign val="subscript"/>
        <sz val="9"/>
        <color theme="1"/>
        <rFont val="Arial"/>
        <family val="2"/>
      </rPr>
      <t>2</t>
    </r>
  </si>
  <si>
    <r>
      <t>T</t>
    </r>
    <r>
      <rPr>
        <b/>
        <vertAlign val="subscript"/>
        <sz val="9"/>
        <color theme="1"/>
        <rFont val="Arial"/>
        <family val="2"/>
      </rPr>
      <t>3</t>
    </r>
  </si>
  <si>
    <r>
      <t>T</t>
    </r>
    <r>
      <rPr>
        <b/>
        <vertAlign val="subscript"/>
        <sz val="9"/>
        <color theme="1"/>
        <rFont val="Arial"/>
        <family val="2"/>
      </rPr>
      <t>4</t>
    </r>
  </si>
  <si>
    <r>
      <t>T</t>
    </r>
    <r>
      <rPr>
        <b/>
        <vertAlign val="subscript"/>
        <sz val="9"/>
        <color theme="1"/>
        <rFont val="Arial"/>
        <family val="2"/>
      </rPr>
      <t>5</t>
    </r>
  </si>
  <si>
    <t>This is a simplistic example with a small number of steps, prepared to demonstrate the binomial method.</t>
  </si>
  <si>
    <t>It should not be used for valuation purposes.</t>
  </si>
  <si>
    <t>For option valuation advice please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</si>
</sst>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0.0"/>
    <numFmt numFmtId="165" formatCode="0.0%"/>
    <numFmt numFmtId="166" formatCode="_-* #,##0.0_-;\-* #,##0.0_-;_-* &quot;-&quot;??_-;_-@_-"/>
    <numFmt numFmtId="167" formatCode="_(* #,##0.00_);_(* \(#,##0.00\);_(* &quot;-&quot;??_);_(@_)"/>
    <numFmt numFmtId="168" formatCode="_(&quot;$&quot;* #,##0.00_);_(&quot;$&quot;* \(#,##0.00\);_(&quot;$&quot;* &quot;-&quot;??_);_(@_)"/>
  </numFmts>
  <fonts count="29" x14ac:knownFonts="1">
    <font>
      <sz val="11"/>
      <color theme="1"/>
      <name val="Calibri"/>
      <family val="2"/>
      <scheme val="minor"/>
    </font>
    <font>
      <b/>
      <sz val="11"/>
      <color rgb="FF000000"/>
      <name val="Calibri"/>
      <family val="2"/>
    </font>
    <font>
      <sz val="11"/>
      <color rgb="FF000000"/>
      <name val="Calibri"/>
      <family val="2"/>
    </font>
    <font>
      <sz val="11"/>
      <color rgb="FF002060"/>
      <name val="Calibri"/>
      <family val="2"/>
      <scheme val="minor"/>
    </font>
    <font>
      <sz val="11"/>
      <color theme="1"/>
      <name val="Calibri"/>
      <family val="2"/>
      <scheme val="minor"/>
    </font>
    <font>
      <b/>
      <sz val="10"/>
      <name val="Calibri Light"/>
      <family val="2"/>
      <scheme val="major"/>
    </font>
    <font>
      <b/>
      <sz val="14"/>
      <color rgb="FF12305B"/>
      <name val="Helvetica"/>
      <family val="2"/>
    </font>
    <font>
      <sz val="9"/>
      <color theme="1"/>
      <name val="Helvetica"/>
      <family val="2"/>
    </font>
    <font>
      <sz val="8"/>
      <color rgb="FF3F3F76"/>
      <name val="Calibri"/>
      <family val="2"/>
      <scheme val="minor"/>
    </font>
    <font>
      <u/>
      <sz val="11"/>
      <color theme="10"/>
      <name val="Calibri"/>
      <family val="2"/>
      <scheme val="minor"/>
    </font>
    <font>
      <sz val="11"/>
      <color rgb="FF3F3F76"/>
      <name val="Calibri"/>
      <family val="2"/>
      <scheme val="minor"/>
    </font>
    <font>
      <sz val="11"/>
      <color theme="1"/>
      <name val="Arial"/>
      <family val="2"/>
    </font>
    <font>
      <sz val="9"/>
      <color theme="1"/>
      <name val="Arial"/>
      <family val="2"/>
    </font>
    <font>
      <b/>
      <sz val="14"/>
      <color rgb="FF12305B"/>
      <name val="Arial"/>
      <family val="2"/>
    </font>
    <font>
      <sz val="9"/>
      <color rgb="FF3F3F76"/>
      <name val="Arial"/>
      <family val="2"/>
    </font>
    <font>
      <u/>
      <sz val="9"/>
      <color theme="10"/>
      <name val="Arial"/>
      <family val="2"/>
    </font>
    <font>
      <b/>
      <sz val="9"/>
      <color theme="1"/>
      <name val="Arial"/>
      <family val="2"/>
    </font>
    <font>
      <sz val="10"/>
      <color theme="1"/>
      <name val="Arial"/>
      <family val="2"/>
    </font>
    <font>
      <b/>
      <sz val="10"/>
      <color theme="1"/>
      <name val="Arial"/>
      <family val="2"/>
    </font>
    <font>
      <b/>
      <sz val="10"/>
      <color rgb="FF12305B"/>
      <name val="Arial"/>
      <family val="2"/>
    </font>
    <font>
      <b/>
      <sz val="10"/>
      <color theme="0"/>
      <name val="Arial"/>
      <family val="2"/>
    </font>
    <font>
      <sz val="10"/>
      <color rgb="FF3F3F76"/>
      <name val="Arial"/>
      <family val="2"/>
    </font>
    <font>
      <vertAlign val="subscript"/>
      <sz val="10"/>
      <color theme="1"/>
      <name val="Arial"/>
      <family val="2"/>
    </font>
    <font>
      <b/>
      <vertAlign val="subscript"/>
      <sz val="9"/>
      <color theme="1"/>
      <name val="Arial"/>
      <family val="2"/>
    </font>
    <font>
      <b/>
      <sz val="9"/>
      <color theme="0"/>
      <name val="Arial"/>
      <family val="2"/>
    </font>
    <font>
      <b/>
      <sz val="11"/>
      <color theme="1"/>
      <name val="Arial"/>
      <family val="2"/>
    </font>
    <font>
      <sz val="10"/>
      <color theme="0"/>
      <name val="Arial"/>
      <family val="2"/>
    </font>
    <font>
      <b/>
      <sz val="9"/>
      <color theme="3"/>
      <name val="Arial"/>
      <family val="2"/>
    </font>
    <font>
      <i/>
      <sz val="9"/>
      <color theme="1"/>
      <name val="Arial"/>
      <family val="2"/>
    </font>
  </fonts>
  <fills count="10">
    <fill>
      <patternFill patternType="none"/>
    </fill>
    <fill>
      <patternFill patternType="gray125"/>
    </fill>
    <fill>
      <patternFill patternType="solid">
        <fgColor theme="4" tint="0.39994506668294322"/>
        <bgColor indexed="64"/>
      </patternFill>
    </fill>
    <fill>
      <patternFill patternType="solid">
        <fgColor rgb="FFCCDCF4"/>
        <bgColor indexed="64"/>
      </patternFill>
    </fill>
    <fill>
      <patternFill patternType="solid">
        <fgColor theme="4"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dotted">
        <color rgb="FF002060"/>
      </left>
      <right style="dotted">
        <color rgb="FF002060"/>
      </right>
      <top style="dotted">
        <color rgb="FF002060"/>
      </top>
      <bottom style="dotted">
        <color rgb="FF002060"/>
      </bottom>
      <diagonal/>
    </border>
    <border>
      <left style="dotted">
        <color theme="4"/>
      </left>
      <right style="dotted">
        <color theme="4"/>
      </right>
      <top style="dotted">
        <color theme="4"/>
      </top>
      <bottom style="dotted">
        <color theme="4"/>
      </bottom>
      <diagonal/>
    </border>
    <border>
      <left style="dotted">
        <color theme="3"/>
      </left>
      <right style="dotted">
        <color theme="3"/>
      </right>
      <top style="dotted">
        <color theme="3"/>
      </top>
      <bottom style="dotted">
        <color theme="3"/>
      </bottom>
      <diagonal/>
    </border>
  </borders>
  <cellStyleXfs count="15">
    <xf numFmtId="0" fontId="0" fillId="0" borderId="0"/>
    <xf numFmtId="0" fontId="3" fillId="2" borderId="1" applyNumberFormat="0" applyAlignment="0" applyProtection="0"/>
    <xf numFmtId="0" fontId="5" fillId="0" borderId="0" applyFill="0" applyBorder="0">
      <alignment vertical="center"/>
    </xf>
    <xf numFmtId="43" fontId="4" fillId="0" borderId="0" applyFont="0" applyFill="0" applyBorder="0" applyAlignment="0" applyProtection="0"/>
    <xf numFmtId="0" fontId="6" fillId="0" borderId="0" applyNumberFormat="0" applyFill="0" applyAlignment="0" applyProtection="0"/>
    <xf numFmtId="0" fontId="4" fillId="0" borderId="0"/>
    <xf numFmtId="0" fontId="7" fillId="0" borderId="0"/>
    <xf numFmtId="0" fontId="8" fillId="3" borderId="2" applyNumberFormat="0" applyAlignment="0" applyProtection="0"/>
    <xf numFmtId="43" fontId="4" fillId="0" borderId="0" applyFont="0" applyFill="0" applyBorder="0" applyAlignment="0" applyProtection="0"/>
    <xf numFmtId="9" fontId="4"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9" fillId="0" borderId="0" applyNumberFormat="0" applyFill="0" applyBorder="0" applyAlignment="0" applyProtection="0"/>
    <xf numFmtId="0" fontId="10" fillId="6" borderId="3" applyNumberFormat="0" applyAlignment="0" applyProtection="0"/>
    <xf numFmtId="9" fontId="4" fillId="0" borderId="0" applyFont="0" applyFill="0" applyBorder="0" applyAlignment="0" applyProtection="0"/>
  </cellStyleXfs>
  <cellXfs count="52">
    <xf numFmtId="0" fontId="0" fillId="0" borderId="0" xfId="0"/>
    <xf numFmtId="0" fontId="11" fillId="0" borderId="0" xfId="0" applyFont="1"/>
    <xf numFmtId="0" fontId="11" fillId="0" borderId="0" xfId="0" applyFont="1" applyAlignment="1">
      <alignment horizontal="left" indent="2"/>
    </xf>
    <xf numFmtId="0" fontId="12" fillId="0" borderId="0" xfId="0" applyFont="1"/>
    <xf numFmtId="0" fontId="12" fillId="0" borderId="0" xfId="0" applyFont="1" applyAlignment="1">
      <alignment horizontal="left" indent="2"/>
    </xf>
    <xf numFmtId="0" fontId="13" fillId="0" borderId="0" xfId="4" applyFont="1"/>
    <xf numFmtId="7" fontId="14" fillId="8" borderId="3" xfId="13" applyNumberFormat="1" applyFont="1" applyFill="1"/>
    <xf numFmtId="164" fontId="14" fillId="8" borderId="3" xfId="13" applyNumberFormat="1" applyFont="1" applyFill="1"/>
    <xf numFmtId="9" fontId="14" fillId="8" borderId="3" xfId="9" applyFont="1" applyFill="1" applyBorder="1"/>
    <xf numFmtId="0" fontId="15" fillId="0" borderId="0" xfId="12" applyFont="1" applyAlignment="1">
      <alignment horizontal="left" indent="2"/>
    </xf>
    <xf numFmtId="165" fontId="14" fillId="8" borderId="3" xfId="9" applyNumberFormat="1" applyFont="1" applyFill="1" applyBorder="1"/>
    <xf numFmtId="0" fontId="15" fillId="0" borderId="0" xfId="12" applyFont="1"/>
    <xf numFmtId="0" fontId="16" fillId="0" borderId="0" xfId="0" applyFont="1"/>
    <xf numFmtId="0" fontId="17" fillId="0" borderId="0" xfId="0" applyFont="1"/>
    <xf numFmtId="166" fontId="17" fillId="0" borderId="0" xfId="8" applyNumberFormat="1" applyFont="1"/>
    <xf numFmtId="165" fontId="17" fillId="0" borderId="0" xfId="9" applyNumberFormat="1" applyFont="1"/>
    <xf numFmtId="167" fontId="17" fillId="0" borderId="0" xfId="0" applyNumberFormat="1" applyFont="1"/>
    <xf numFmtId="0" fontId="18" fillId="0" borderId="0" xfId="0" applyFont="1"/>
    <xf numFmtId="0" fontId="19" fillId="0" borderId="0" xfId="4" applyFont="1"/>
    <xf numFmtId="0" fontId="20" fillId="7" borderId="0" xfId="0" applyFont="1" applyFill="1" applyAlignment="1">
      <alignment horizontal="left"/>
    </xf>
    <xf numFmtId="0" fontId="20" fillId="7" borderId="0" xfId="0" applyFont="1" applyFill="1" applyAlignment="1">
      <alignment horizontal="right"/>
    </xf>
    <xf numFmtId="7" fontId="12" fillId="0" borderId="0" xfId="0" applyNumberFormat="1" applyFont="1"/>
    <xf numFmtId="166" fontId="12" fillId="0" borderId="0" xfId="8" applyNumberFormat="1" applyFont="1"/>
    <xf numFmtId="9" fontId="12" fillId="0" borderId="0" xfId="9" applyFont="1"/>
    <xf numFmtId="165" fontId="12" fillId="0" borderId="0" xfId="9" applyNumberFormat="1" applyFont="1"/>
    <xf numFmtId="7" fontId="16" fillId="0" borderId="0" xfId="0" applyNumberFormat="1" applyFont="1"/>
    <xf numFmtId="0" fontId="21" fillId="8" borderId="3" xfId="13" applyFont="1" applyFill="1"/>
    <xf numFmtId="43" fontId="17" fillId="0" borderId="0" xfId="0" applyNumberFormat="1" applyFont="1"/>
    <xf numFmtId="0" fontId="16" fillId="0" borderId="0" xfId="0" applyFont="1" applyAlignment="1">
      <alignment horizontal="center"/>
    </xf>
    <xf numFmtId="7" fontId="12" fillId="4" borderId="0" xfId="10" applyNumberFormat="1" applyFont="1"/>
    <xf numFmtId="7" fontId="12" fillId="5" borderId="0" xfId="11" applyNumberFormat="1" applyFont="1"/>
    <xf numFmtId="0" fontId="16" fillId="0" borderId="0" xfId="0" applyFont="1" applyAlignment="1">
      <alignment horizontal="left"/>
    </xf>
    <xf numFmtId="0" fontId="12" fillId="0" borderId="0" xfId="0" applyFont="1" applyAlignment="1">
      <alignment horizontal="left"/>
    </xf>
    <xf numFmtId="0" fontId="12" fillId="0" borderId="0" xfId="5" applyFont="1"/>
    <xf numFmtId="165" fontId="12" fillId="0" borderId="0" xfId="14" applyNumberFormat="1" applyFont="1"/>
    <xf numFmtId="0" fontId="12" fillId="0" borderId="0" xfId="5" applyFont="1" applyAlignment="1">
      <alignment horizontal="center"/>
    </xf>
    <xf numFmtId="168" fontId="12" fillId="0" borderId="0" xfId="5" applyNumberFormat="1" applyFont="1"/>
    <xf numFmtId="0" fontId="24" fillId="7" borderId="0" xfId="0" applyFont="1" applyFill="1" applyAlignment="1">
      <alignment horizontal="left"/>
    </xf>
    <xf numFmtId="0" fontId="24" fillId="7" borderId="0" xfId="0" applyFont="1" applyFill="1" applyAlignment="1">
      <alignment horizontal="right"/>
    </xf>
    <xf numFmtId="2" fontId="12" fillId="0" borderId="0" xfId="0" applyNumberFormat="1" applyFont="1" applyAlignment="1">
      <alignment horizontal="left"/>
    </xf>
    <xf numFmtId="14" fontId="14" fillId="8" borderId="3" xfId="13" applyNumberFormat="1" applyFont="1" applyFill="1" applyAlignment="1">
      <alignment horizontal="left"/>
    </xf>
    <xf numFmtId="2" fontId="14" fillId="8" borderId="3" xfId="13" applyNumberFormat="1" applyFont="1" applyFill="1"/>
    <xf numFmtId="0" fontId="25" fillId="0" borderId="0" xfId="0" applyFont="1"/>
    <xf numFmtId="0" fontId="20" fillId="7" borderId="0" xfId="0" applyFont="1" applyFill="1" applyAlignment="1">
      <alignment horizontal="left" indent="2"/>
    </xf>
    <xf numFmtId="0" fontId="26" fillId="7" borderId="0" xfId="0" applyFont="1" applyFill="1"/>
    <xf numFmtId="0" fontId="27" fillId="0" borderId="0" xfId="0" applyFont="1"/>
    <xf numFmtId="0" fontId="28" fillId="0" borderId="0" xfId="0" applyFont="1"/>
    <xf numFmtId="0" fontId="20" fillId="9" borderId="0" xfId="0" applyFont="1" applyFill="1" applyAlignment="1">
      <alignment horizontal="left"/>
    </xf>
    <xf numFmtId="0" fontId="20" fillId="9" borderId="0" xfId="0" applyFont="1" applyFill="1" applyAlignment="1">
      <alignment horizontal="right"/>
    </xf>
    <xf numFmtId="0" fontId="17" fillId="9" borderId="0" xfId="0" applyFont="1" applyFill="1"/>
    <xf numFmtId="0" fontId="12" fillId="0" borderId="0" xfId="0" applyFont="1" applyAlignment="1">
      <alignment horizontal="left" wrapText="1"/>
    </xf>
    <xf numFmtId="165" fontId="12" fillId="0" borderId="0" xfId="9" applyNumberFormat="1" applyFont="1" applyFill="1"/>
  </cellXfs>
  <cellStyles count="15">
    <cellStyle name="40% - Accent1" xfId="10" builtinId="31"/>
    <cellStyle name="60% - Accent6" xfId="11" builtinId="52"/>
    <cellStyle name="Comma" xfId="8" builtinId="3"/>
    <cellStyle name="Comma 2" xfId="3" xr:uid="{00000000-0005-0000-0000-000030000000}"/>
    <cellStyle name="Heading 1 2" xfId="4" xr:uid="{3A81F299-3986-47EC-A35D-FC833B103DB5}"/>
    <cellStyle name="Heading 1." xfId="2" xr:uid="{22E0A75D-8238-41B9-BCCE-DF4A8B99A4EF}"/>
    <cellStyle name="Hyperlink" xfId="12" builtinId="8"/>
    <cellStyle name="Input" xfId="1" builtinId="20" customBuiltin="1"/>
    <cellStyle name="Input 2" xfId="7" xr:uid="{0C080497-9159-42F6-99E8-6E578B3ED2D6}"/>
    <cellStyle name="Input 3" xfId="13" xr:uid="{39ABB1C1-299C-40CF-9DD0-D0376CAEF874}"/>
    <cellStyle name="Normal" xfId="0" builtinId="0"/>
    <cellStyle name="Normal 2" xfId="6" xr:uid="{6AF17D23-37D3-4A15-9095-09A7C6C99925}"/>
    <cellStyle name="Normal 3" xfId="5" xr:uid="{591D538A-AF8D-4ECC-B036-90062E867F68}"/>
    <cellStyle name="Percent" xfId="9" builtinId="5"/>
    <cellStyle name="Percent 2" xfId="14" xr:uid="{2B050177-FC71-4E3B-9F8D-C015ADBF9D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AU" sz="1200">
                <a:solidFill>
                  <a:schemeClr val="tx1"/>
                </a:solidFill>
              </a:rPr>
              <a:t>Random numbers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tx1"/>
              </a:solidFill>
              <a:ln w="9525">
                <a:noFill/>
              </a:ln>
              <a:effectLst/>
            </c:spPr>
          </c:marker>
          <c:yVal>
            <c:numRef>
              <c:f>'Mini MC'!$A$20:$A$219</c:f>
              <c:numCache>
                <c:formatCode>0.00</c:formatCode>
                <c:ptCount val="200"/>
                <c:pt idx="0">
                  <c:v>1.9986237585059401</c:v>
                </c:pt>
                <c:pt idx="1">
                  <c:v>0.45847424413329502</c:v>
                </c:pt>
                <c:pt idx="2">
                  <c:v>0.464006687052265</c:v>
                </c:pt>
                <c:pt idx="3">
                  <c:v>1.23345135960006</c:v>
                </c:pt>
                <c:pt idx="4">
                  <c:v>-0.14594604412973</c:v>
                </c:pt>
                <c:pt idx="5">
                  <c:v>-1.0470962174124525</c:v>
                </c:pt>
                <c:pt idx="6">
                  <c:v>1.595316012901689</c:v>
                </c:pt>
                <c:pt idx="7">
                  <c:v>-9.5919881331112317E-2</c:v>
                </c:pt>
                <c:pt idx="8">
                  <c:v>0.46868322789160699</c:v>
                </c:pt>
                <c:pt idx="9">
                  <c:v>-1.094437028351156</c:v>
                </c:pt>
                <c:pt idx="10">
                  <c:v>0.24938326713704997</c:v>
                </c:pt>
                <c:pt idx="11">
                  <c:v>-1.9904721219256245</c:v>
                </c:pt>
                <c:pt idx="12">
                  <c:v>0.9904385509949003</c:v>
                </c:pt>
                <c:pt idx="13">
                  <c:v>-1.108264362364306</c:v>
                </c:pt>
                <c:pt idx="14">
                  <c:v>0.99337528979145073</c:v>
                </c:pt>
                <c:pt idx="15">
                  <c:v>0.25347824216029247</c:v>
                </c:pt>
                <c:pt idx="16">
                  <c:v>0.46963544882789754</c:v>
                </c:pt>
                <c:pt idx="17">
                  <c:v>0.56829420438381828</c:v>
                </c:pt>
                <c:pt idx="18">
                  <c:v>1.7471892571297218</c:v>
                </c:pt>
                <c:pt idx="19">
                  <c:v>0.714879255527748</c:v>
                </c:pt>
                <c:pt idx="20">
                  <c:v>-3.1643548424478522E-2</c:v>
                </c:pt>
                <c:pt idx="21">
                  <c:v>0.13077985360172809</c:v>
                </c:pt>
                <c:pt idx="22">
                  <c:v>1.3917513801608332</c:v>
                </c:pt>
                <c:pt idx="23">
                  <c:v>1.0931987823672014</c:v>
                </c:pt>
                <c:pt idx="24">
                  <c:v>1.7841174914526543</c:v>
                </c:pt>
                <c:pt idx="25">
                  <c:v>-0.10971334883105557</c:v>
                </c:pt>
                <c:pt idx="26">
                  <c:v>1.0620010739099723</c:v>
                </c:pt>
                <c:pt idx="27">
                  <c:v>1.1936917039214023</c:v>
                </c:pt>
                <c:pt idx="28">
                  <c:v>-0.36993504697835372</c:v>
                </c:pt>
                <c:pt idx="29">
                  <c:v>7.4565663819148947E-2</c:v>
                </c:pt>
                <c:pt idx="30">
                  <c:v>0.75362437253082293</c:v>
                </c:pt>
                <c:pt idx="31">
                  <c:v>-0.1891930663587065</c:v>
                </c:pt>
                <c:pt idx="32">
                  <c:v>1.3546248494745308</c:v>
                </c:pt>
                <c:pt idx="33">
                  <c:v>-0.46417085429196042</c:v>
                </c:pt>
                <c:pt idx="34">
                  <c:v>-1.8376534163987486</c:v>
                </c:pt>
                <c:pt idx="35">
                  <c:v>1.4573763207110524</c:v>
                </c:pt>
                <c:pt idx="36">
                  <c:v>-0.53730146911804211</c:v>
                </c:pt>
                <c:pt idx="37">
                  <c:v>-0.51426062958017726</c:v>
                </c:pt>
                <c:pt idx="38">
                  <c:v>1.4316451830476578</c:v>
                </c:pt>
                <c:pt idx="39">
                  <c:v>1.692997822029974</c:v>
                </c:pt>
                <c:pt idx="40">
                  <c:v>0.36809546137741184</c:v>
                </c:pt>
                <c:pt idx="41">
                  <c:v>0.61560341520505135</c:v>
                </c:pt>
                <c:pt idx="42">
                  <c:v>0.38412288756402185</c:v>
                </c:pt>
                <c:pt idx="43">
                  <c:v>0.77507880228023363</c:v>
                </c:pt>
                <c:pt idx="44">
                  <c:v>-0.30858640212900407</c:v>
                </c:pt>
                <c:pt idx="45">
                  <c:v>-0.92527070929777999</c:v>
                </c:pt>
                <c:pt idx="46">
                  <c:v>-0.50526154867857365</c:v>
                </c:pt>
                <c:pt idx="47">
                  <c:v>-0.61757931079274886</c:v>
                </c:pt>
                <c:pt idx="48">
                  <c:v>-0.46077347270880048</c:v>
                </c:pt>
                <c:pt idx="49">
                  <c:v>-9.9840895973150448E-2</c:v>
                </c:pt>
                <c:pt idx="50">
                  <c:v>-0.30899479271317659</c:v>
                </c:pt>
                <c:pt idx="51">
                  <c:v>1.6508864330078739</c:v>
                </c:pt>
                <c:pt idx="52">
                  <c:v>-1.1534137749007036</c:v>
                </c:pt>
                <c:pt idx="53">
                  <c:v>0.46151194433587606</c:v>
                </c:pt>
                <c:pt idx="54">
                  <c:v>-1.5000340221397466</c:v>
                </c:pt>
                <c:pt idx="55">
                  <c:v>0.3616717892715936</c:v>
                </c:pt>
                <c:pt idx="56">
                  <c:v>1.6749271778095114</c:v>
                </c:pt>
                <c:pt idx="57">
                  <c:v>-1.3901186421471559</c:v>
                </c:pt>
                <c:pt idx="58">
                  <c:v>0.3975063338403575</c:v>
                </c:pt>
                <c:pt idx="59">
                  <c:v>-4.7604606651137894E-2</c:v>
                </c:pt>
                <c:pt idx="60">
                  <c:v>8.4744870530158223E-2</c:v>
                </c:pt>
                <c:pt idx="61">
                  <c:v>0.42078121145639724</c:v>
                </c:pt>
                <c:pt idx="62">
                  <c:v>-0.25559524662037975</c:v>
                </c:pt>
                <c:pt idx="63">
                  <c:v>0.36573900960785966</c:v>
                </c:pt>
                <c:pt idx="64">
                  <c:v>-0.42712623525788834</c:v>
                </c:pt>
                <c:pt idx="65">
                  <c:v>2.686133984092812E-2</c:v>
                </c:pt>
                <c:pt idx="66">
                  <c:v>0.14334145894413108</c:v>
                </c:pt>
                <c:pt idx="67">
                  <c:v>0.3872746897552512</c:v>
                </c:pt>
                <c:pt idx="68">
                  <c:v>-9.2706043652376252E-2</c:v>
                </c:pt>
                <c:pt idx="69">
                  <c:v>1.0123051969844863</c:v>
                </c:pt>
                <c:pt idx="70">
                  <c:v>-0.25569153879408535</c:v>
                </c:pt>
                <c:pt idx="71">
                  <c:v>0.33237901221057925</c:v>
                </c:pt>
                <c:pt idx="72">
                  <c:v>-0.70448208699703907</c:v>
                </c:pt>
                <c:pt idx="73">
                  <c:v>0.33228760935753421</c:v>
                </c:pt>
                <c:pt idx="74">
                  <c:v>0.17993571520405016</c:v>
                </c:pt>
                <c:pt idx="75">
                  <c:v>-1.6800697406910878</c:v>
                </c:pt>
                <c:pt idx="76">
                  <c:v>-0.12241270676599304</c:v>
                </c:pt>
                <c:pt idx="77">
                  <c:v>0.7125259421155955</c:v>
                </c:pt>
                <c:pt idx="78">
                  <c:v>0.85240935536005147</c:v>
                </c:pt>
                <c:pt idx="79">
                  <c:v>0.14461182033737754</c:v>
                </c:pt>
                <c:pt idx="80">
                  <c:v>-2.7778346730154611</c:v>
                </c:pt>
                <c:pt idx="81">
                  <c:v>1.0313969784488655</c:v>
                </c:pt>
                <c:pt idx="82">
                  <c:v>-1.4541933515398521E-2</c:v>
                </c:pt>
                <c:pt idx="83">
                  <c:v>1.0554328082467705</c:v>
                </c:pt>
                <c:pt idx="84">
                  <c:v>-0.92400760592414999</c:v>
                </c:pt>
                <c:pt idx="85">
                  <c:v>1.1881306403816108</c:v>
                </c:pt>
                <c:pt idx="86">
                  <c:v>0.49136647679290696</c:v>
                </c:pt>
                <c:pt idx="87">
                  <c:v>-0.59885698205062921</c:v>
                </c:pt>
                <c:pt idx="88">
                  <c:v>-0.87196062761092852</c:v>
                </c:pt>
                <c:pt idx="89">
                  <c:v>-2.4634928145914876</c:v>
                </c:pt>
                <c:pt idx="90">
                  <c:v>-1.4036349771020631</c:v>
                </c:pt>
                <c:pt idx="91">
                  <c:v>-0.62574960357703169</c:v>
                </c:pt>
                <c:pt idx="92">
                  <c:v>5.704847549223728E-2</c:v>
                </c:pt>
                <c:pt idx="93">
                  <c:v>-0.61824787124535785</c:v>
                </c:pt>
                <c:pt idx="94">
                  <c:v>-1.5517377477479022</c:v>
                </c:pt>
                <c:pt idx="95">
                  <c:v>-1.2556896855974133</c:v>
                </c:pt>
                <c:pt idx="96">
                  <c:v>0.25578310006550664</c:v>
                </c:pt>
                <c:pt idx="97">
                  <c:v>-0.50777934987888174</c:v>
                </c:pt>
                <c:pt idx="98">
                  <c:v>-0.2339929153010154</c:v>
                </c:pt>
                <c:pt idx="99">
                  <c:v>1.8329115597112948</c:v>
                </c:pt>
                <c:pt idx="100">
                  <c:v>0.11842668660000362</c:v>
                </c:pt>
                <c:pt idx="101">
                  <c:v>0.79924710080382888</c:v>
                </c:pt>
                <c:pt idx="102">
                  <c:v>0.51049286348781919</c:v>
                </c:pt>
                <c:pt idx="103">
                  <c:v>0.42386464121803474</c:v>
                </c:pt>
                <c:pt idx="104">
                  <c:v>1.166032190632762</c:v>
                </c:pt>
                <c:pt idx="105">
                  <c:v>0.22580825613465094</c:v>
                </c:pt>
                <c:pt idx="106">
                  <c:v>1.1946010281729731</c:v>
                </c:pt>
                <c:pt idx="107">
                  <c:v>-7.7038085033859199E-2</c:v>
                </c:pt>
                <c:pt idx="108">
                  <c:v>-0.28853119980127645</c:v>
                </c:pt>
                <c:pt idx="109">
                  <c:v>-0.70006657954343832</c:v>
                </c:pt>
                <c:pt idx="110">
                  <c:v>2.1849479941530037</c:v>
                </c:pt>
                <c:pt idx="111">
                  <c:v>-0.8597439081577366</c:v>
                </c:pt>
                <c:pt idx="112">
                  <c:v>1.8428136755414339</c:v>
                </c:pt>
                <c:pt idx="113">
                  <c:v>0.79104395007128214</c:v>
                </c:pt>
                <c:pt idx="114">
                  <c:v>0.12290097980996049</c:v>
                </c:pt>
                <c:pt idx="115">
                  <c:v>0.37192465290288024</c:v>
                </c:pt>
                <c:pt idx="116">
                  <c:v>0.36551433853689119</c:v>
                </c:pt>
                <c:pt idx="117">
                  <c:v>0.10991736884184324</c:v>
                </c:pt>
                <c:pt idx="118">
                  <c:v>-2.7528689000998544E-2</c:v>
                </c:pt>
                <c:pt idx="119">
                  <c:v>-0.48867661419848696</c:v>
                </c:pt>
                <c:pt idx="120">
                  <c:v>1.4653805002541436E-2</c:v>
                </c:pt>
                <c:pt idx="121">
                  <c:v>-1.4589718317631091</c:v>
                </c:pt>
                <c:pt idx="122">
                  <c:v>-1.3299012796219802</c:v>
                </c:pt>
                <c:pt idx="123">
                  <c:v>-1.0169779476693714</c:v>
                </c:pt>
                <c:pt idx="124">
                  <c:v>-1.5026364347803527</c:v>
                </c:pt>
                <c:pt idx="125">
                  <c:v>0.15519349275061203</c:v>
                </c:pt>
                <c:pt idx="126">
                  <c:v>0.88973185798899102</c:v>
                </c:pt>
                <c:pt idx="127">
                  <c:v>0.2016973848800368</c:v>
                </c:pt>
                <c:pt idx="128">
                  <c:v>-0.94239746393449286</c:v>
                </c:pt>
                <c:pt idx="129">
                  <c:v>-0.64613535691721669</c:v>
                </c:pt>
                <c:pt idx="130">
                  <c:v>2.0527752346275405</c:v>
                </c:pt>
                <c:pt idx="131">
                  <c:v>1.7095951166425669</c:v>
                </c:pt>
                <c:pt idx="132">
                  <c:v>-0.99139801985569098</c:v>
                </c:pt>
                <c:pt idx="133">
                  <c:v>-0.82004182551714644</c:v>
                </c:pt>
                <c:pt idx="134">
                  <c:v>-0.33644946526004654</c:v>
                </c:pt>
                <c:pt idx="135">
                  <c:v>-0.46030322993643585</c:v>
                </c:pt>
                <c:pt idx="136">
                  <c:v>0.8696579056121847</c:v>
                </c:pt>
                <c:pt idx="137">
                  <c:v>0.92962953634214773</c:v>
                </c:pt>
                <c:pt idx="138">
                  <c:v>-2.0286156834523686E-2</c:v>
                </c:pt>
                <c:pt idx="139">
                  <c:v>0.57486552372976607</c:v>
                </c:pt>
                <c:pt idx="140">
                  <c:v>-0.84215525546240055</c:v>
                </c:pt>
                <c:pt idx="141">
                  <c:v>-0.40050351877296403</c:v>
                </c:pt>
                <c:pt idx="142">
                  <c:v>0.79206251534551009</c:v>
                </c:pt>
                <c:pt idx="143">
                  <c:v>-0.62540883138397974</c:v>
                </c:pt>
                <c:pt idx="144">
                  <c:v>7.6224525024842962E-2</c:v>
                </c:pt>
                <c:pt idx="145">
                  <c:v>0.37944458175249651</c:v>
                </c:pt>
                <c:pt idx="146">
                  <c:v>0.49912905004212799</c:v>
                </c:pt>
                <c:pt idx="147">
                  <c:v>-0.41509530841761272</c:v>
                </c:pt>
                <c:pt idx="148">
                  <c:v>-1.0615212351748633</c:v>
                </c:pt>
                <c:pt idx="149">
                  <c:v>1.131462581077439</c:v>
                </c:pt>
                <c:pt idx="150">
                  <c:v>-0.85935610339437074</c:v>
                </c:pt>
                <c:pt idx="151">
                  <c:v>1.5954143503829079</c:v>
                </c:pt>
                <c:pt idx="152">
                  <c:v>-0.67259626801991435</c:v>
                </c:pt>
                <c:pt idx="153">
                  <c:v>-4.39890724164732E-2</c:v>
                </c:pt>
                <c:pt idx="154">
                  <c:v>-0.10080820540219287</c:v>
                </c:pt>
                <c:pt idx="155">
                  <c:v>-1.0926053853894639</c:v>
                </c:pt>
                <c:pt idx="156">
                  <c:v>0.91979782088636974</c:v>
                </c:pt>
                <c:pt idx="157">
                  <c:v>-0.33167009304996831</c:v>
                </c:pt>
                <c:pt idx="158">
                  <c:v>-1.1338258278391677</c:v>
                </c:pt>
                <c:pt idx="159">
                  <c:v>0.42859408402762966</c:v>
                </c:pt>
                <c:pt idx="160">
                  <c:v>-1.051521979828594</c:v>
                </c:pt>
                <c:pt idx="161">
                  <c:v>1.2661867007520795</c:v>
                </c:pt>
                <c:pt idx="162">
                  <c:v>-1.8028045717408794</c:v>
                </c:pt>
                <c:pt idx="163">
                  <c:v>-1.1856646866582603</c:v>
                </c:pt>
                <c:pt idx="164">
                  <c:v>1.0364172309633637</c:v>
                </c:pt>
                <c:pt idx="165">
                  <c:v>0.24913356380086957</c:v>
                </c:pt>
                <c:pt idx="166">
                  <c:v>0.19372993687498552</c:v>
                </c:pt>
                <c:pt idx="167">
                  <c:v>0.45503584995951041</c:v>
                </c:pt>
                <c:pt idx="168">
                  <c:v>4.056756726848354E-2</c:v>
                </c:pt>
                <c:pt idx="169">
                  <c:v>0.29219696712352655</c:v>
                </c:pt>
                <c:pt idx="170">
                  <c:v>-0.11324021168042246</c:v>
                </c:pt>
                <c:pt idx="171">
                  <c:v>-0.24381413856685091</c:v>
                </c:pt>
                <c:pt idx="172">
                  <c:v>-0.5528374441667111</c:v>
                </c:pt>
                <c:pt idx="173">
                  <c:v>0.97079765730377321</c:v>
                </c:pt>
                <c:pt idx="174">
                  <c:v>-0.60920425764638897</c:v>
                </c:pt>
                <c:pt idx="175">
                  <c:v>0.38672070858100499</c:v>
                </c:pt>
                <c:pt idx="176">
                  <c:v>-1.154651386697334</c:v>
                </c:pt>
                <c:pt idx="177">
                  <c:v>0.87374017265141368</c:v>
                </c:pt>
                <c:pt idx="178">
                  <c:v>-1.3541942400651377</c:v>
                </c:pt>
                <c:pt idx="179">
                  <c:v>-1.0115632552136813</c:v>
                </c:pt>
                <c:pt idx="180">
                  <c:v>0.21711947677027449</c:v>
                </c:pt>
                <c:pt idx="181">
                  <c:v>1.3750270914880154</c:v>
                </c:pt>
                <c:pt idx="182">
                  <c:v>0.12975659286657026</c:v>
                </c:pt>
                <c:pt idx="183">
                  <c:v>0.21753351009272934</c:v>
                </c:pt>
                <c:pt idx="184">
                  <c:v>1.0112339348261665</c:v>
                </c:pt>
                <c:pt idx="185">
                  <c:v>0.84566126541415187</c:v>
                </c:pt>
                <c:pt idx="186">
                  <c:v>-6.8459498507996208E-2</c:v>
                </c:pt>
                <c:pt idx="187">
                  <c:v>0.8196948179915754</c:v>
                </c:pt>
                <c:pt idx="188">
                  <c:v>-1.5717188833782605</c:v>
                </c:pt>
                <c:pt idx="189">
                  <c:v>-0.62223529908344333</c:v>
                </c:pt>
                <c:pt idx="190">
                  <c:v>0.8912534595198055</c:v>
                </c:pt>
                <c:pt idx="191">
                  <c:v>0.88782781470027938</c:v>
                </c:pt>
                <c:pt idx="192">
                  <c:v>1.5043908533121286</c:v>
                </c:pt>
                <c:pt idx="193">
                  <c:v>-1.1301464222475426</c:v>
                </c:pt>
                <c:pt idx="194">
                  <c:v>-0.24967582070373348</c:v>
                </c:pt>
                <c:pt idx="195">
                  <c:v>1.0544424830270767</c:v>
                </c:pt>
                <c:pt idx="196">
                  <c:v>-0.18651602074214893</c:v>
                </c:pt>
                <c:pt idx="197">
                  <c:v>0.68789006171202494</c:v>
                </c:pt>
                <c:pt idx="198">
                  <c:v>-0.50653768424604173</c:v>
                </c:pt>
                <c:pt idx="199">
                  <c:v>0.54198688425235153</c:v>
                </c:pt>
              </c:numCache>
            </c:numRef>
          </c:yVal>
          <c:smooth val="0"/>
          <c:extLst>
            <c:ext xmlns:c16="http://schemas.microsoft.com/office/drawing/2014/chart" uri="{C3380CC4-5D6E-409C-BE32-E72D297353CC}">
              <c16:uniqueId val="{00000000-3277-46D8-978A-C54ADDC56E92}"/>
            </c:ext>
          </c:extLst>
        </c:ser>
        <c:dLbls>
          <c:showLegendKey val="0"/>
          <c:showVal val="0"/>
          <c:showCatName val="0"/>
          <c:showSerName val="0"/>
          <c:showPercent val="0"/>
          <c:showBubbleSize val="0"/>
        </c:dLbls>
        <c:axId val="266418296"/>
        <c:axId val="313546328"/>
      </c:scatterChart>
      <c:valAx>
        <c:axId val="266418296"/>
        <c:scaling>
          <c:orientation val="minMax"/>
          <c:max val="200"/>
        </c:scaling>
        <c:delete val="0"/>
        <c:axPos val="b"/>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13546328"/>
        <c:crosses val="autoZero"/>
        <c:crossBetween val="midCat"/>
      </c:valAx>
      <c:valAx>
        <c:axId val="3135463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66418296"/>
        <c:crosses val="autoZero"/>
        <c:crossBetween val="midCat"/>
      </c:valAx>
      <c:spPr>
        <a:noFill/>
        <a:ln>
          <a:noFill/>
        </a:ln>
        <a:effectLst/>
      </c:spPr>
    </c:plotArea>
    <c:plotVisOnly val="1"/>
    <c:dispBlanksAs val="gap"/>
    <c:showDLblsOverMax val="0"/>
  </c:chart>
  <c:spPr>
    <a:solidFill>
      <a:schemeClr val="bg2"/>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_xlchart.v1.2</cx:f>
      </cx:numDim>
    </cx:data>
  </cx:chartData>
  <cx:chart>
    <cx:title pos="t" align="ctr" overlay="0">
      <cx:tx>
        <cx:txData>
          <cx:v>Random numbers</cx:v>
        </cx:txData>
      </cx:tx>
      <cx:txPr>
        <a:bodyPr rot="0" spcFirstLastPara="1" vertOverflow="ellipsis" vert="horz" wrap="square" lIns="38100" tIns="19050" rIns="38100" bIns="19050" anchor="ctr" anchorCtr="1" compatLnSpc="0"/>
        <a:lstStyle/>
        <a:p>
          <a:pPr algn="ctr" rtl="0">
            <a:defRPr sz="1200" b="0" i="0" u="none" strike="noStrike" kern="1200" spc="0" baseline="0">
              <a:solidFill>
                <a:schemeClr val="tx1"/>
              </a:solidFill>
              <a:latin typeface="+mn-lt"/>
              <a:ea typeface="+mn-ea"/>
              <a:cs typeface="+mn-cs"/>
            </a:defRPr>
          </a:pPr>
          <a:r>
            <a:rPr kumimoji="0" lang="en-AU" sz="1200" b="0" i="0" u="none" strike="noStrike" kern="1200" cap="none" spc="0" normalizeH="0" baseline="0" noProof="0">
              <a:ln>
                <a:noFill/>
              </a:ln>
              <a:solidFill>
                <a:schemeClr val="tx1"/>
              </a:solidFill>
              <a:effectLst/>
              <a:uLnTx/>
              <a:uFillTx/>
              <a:latin typeface="Calibri" panose="020F0502020204030204"/>
            </a:rPr>
            <a:t>Random numbers</a:t>
          </a:r>
        </a:p>
      </cx:txPr>
    </cx:title>
    <cx:plotArea>
      <cx:plotAreaRegion>
        <cx:series layoutId="clusteredColumn" uniqueId="{7DA33921-F6AA-466D-9B21-F037B73A3634}">
          <cx:spPr>
            <a:solidFill>
              <a:schemeClr val="tx1"/>
            </a:solidFill>
          </cx:spPr>
          <cx:dataId val="0"/>
          <cx:layoutPr>
            <cx:binning intervalClosed="r" underflow="-2.5" overflow="2.5">
              <cx:binCount val="11"/>
            </cx:binning>
          </cx:layoutPr>
        </cx:series>
      </cx:plotAreaRegion>
      <cx:axis id="0">
        <cx:catScaling gapWidth="0.330000013"/>
        <cx:tickLabels/>
        <cx:numFmt formatCode="0.0" sourceLinked="0"/>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axis id="1">
        <cx:valScaling/>
        <cx:title>
          <cx:tx>
            <cx:txData>
              <cx:v>Frequency</cx:v>
            </cx:txData>
          </cx:tx>
          <cx:txPr>
            <a:bodyPr spcFirstLastPara="1" vertOverflow="ellipsis" horzOverflow="overflow" wrap="square" lIns="0" tIns="0" rIns="0" bIns="0" anchor="ctr" anchorCtr="1"/>
            <a:lstStyle/>
            <a:p>
              <a:pPr algn="ctr" rtl="0">
                <a:defRPr/>
              </a:pPr>
              <a:r>
                <a:rPr lang="en-US" sz="1000" b="0" i="0" u="none" strike="noStrike" kern="1200" baseline="0">
                  <a:solidFill>
                    <a:schemeClr val="tx1"/>
                  </a:solidFill>
                  <a:latin typeface="Calibri" panose="020F0502020204030204"/>
                </a:rPr>
                <a:t>Frequency</a:t>
              </a:r>
            </a:p>
          </cx:txPr>
        </cx:title>
        <cx:majorGridlines/>
        <cx:tickLabels/>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plotArea>
  </cx:chart>
  <cx:spPr>
    <a:solidFill>
      <a:schemeClr val="bg2"/>
    </a:solidFill>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txData>
          <cx:v>Future price</cx:v>
        </cx:txData>
      </cx:tx>
      <cx:txPr>
        <a:bodyPr rot="0" spcFirstLastPara="1" vertOverflow="ellipsis" vert="horz" wrap="square" lIns="38100" tIns="19050" rIns="38100" bIns="19050" anchor="ctr" anchorCtr="1" compatLnSpc="0"/>
        <a:lstStyle/>
        <a:p>
          <a:pPr algn="ctr" rtl="0">
            <a:defRPr sz="1200" b="0" i="0" u="none" strike="noStrike" kern="1200" spc="0" baseline="0">
              <a:solidFill>
                <a:schemeClr val="tx1"/>
              </a:solidFill>
              <a:latin typeface="+mn-lt"/>
              <a:ea typeface="+mn-ea"/>
              <a:cs typeface="+mn-cs"/>
            </a:defRPr>
          </a:pPr>
          <a:r>
            <a:rPr kumimoji="0" lang="en-AU" sz="1200" b="0" i="0" u="none" strike="noStrike" kern="1200" cap="none" spc="0" normalizeH="0" baseline="0" noProof="0">
              <a:ln>
                <a:noFill/>
              </a:ln>
              <a:solidFill>
                <a:schemeClr val="tx1"/>
              </a:solidFill>
              <a:effectLst/>
              <a:uLnTx/>
              <a:uFillTx/>
              <a:latin typeface="Calibri" panose="020F0502020204030204"/>
            </a:rPr>
            <a:t>Future price</a:t>
          </a:r>
        </a:p>
      </cx:txPr>
    </cx:title>
    <cx:plotArea>
      <cx:plotAreaRegion>
        <cx:series layoutId="clusteredColumn" uniqueId="{4533728E-948E-445A-8C70-39E79A2DD05B}">
          <cx:spPr>
            <a:solidFill>
              <a:schemeClr val="tx1"/>
            </a:solidFill>
          </cx:spPr>
          <cx:dataId val="0"/>
          <cx:layoutPr>
            <cx:binning intervalClosed="r" overflow="auto">
              <cx:binCount val="15"/>
            </cx:binning>
          </cx:layoutPr>
        </cx:series>
      </cx:plotAreaRegion>
      <cx:axis id="0">
        <cx:catScaling gapWidth="0.330000013"/>
        <cx:tickLabels/>
        <cx:numFmt formatCode="$#,##0.0;-$#,##0.0" sourceLinked="0"/>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axis id="1">
        <cx:valScaling/>
        <cx:title>
          <cx:tx>
            <cx:txData>
              <cx:v>Frequency</cx:v>
            </cx:txData>
          </cx:tx>
          <cx:txPr>
            <a:bodyPr spcFirstLastPara="1" vertOverflow="ellipsis" horzOverflow="overflow" wrap="square" lIns="0" tIns="0" rIns="0" bIns="0" anchor="ctr" anchorCtr="1"/>
            <a:lstStyle/>
            <a:p>
              <a:pPr algn="ctr" rtl="0">
                <a:defRPr>
                  <a:solidFill>
                    <a:schemeClr val="tx1"/>
                  </a:solidFill>
                </a:defRPr>
              </a:pPr>
              <a:r>
                <a:rPr lang="en-US" sz="1000" b="0" i="0" u="none" strike="noStrike" kern="1200" baseline="0">
                  <a:solidFill>
                    <a:schemeClr val="tx1"/>
                  </a:solidFill>
                  <a:latin typeface="Calibri" panose="020F0502020204030204"/>
                </a:rPr>
                <a:t>Frequency</a:t>
              </a:r>
            </a:p>
          </cx:txPr>
        </cx:title>
        <cx:majorGridlines/>
        <cx:tickLabels/>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plotArea>
  </cx:chart>
  <cx:spPr>
    <a:solidFill>
      <a:schemeClr val="bg2"/>
    </a:solidFill>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title pos="t" align="ctr" overlay="0">
      <cx:tx>
        <cx:txData>
          <cx:v>Pay-off</cx:v>
        </cx:txData>
      </cx:tx>
      <cx:txPr>
        <a:bodyPr rot="0" spcFirstLastPara="1" vertOverflow="ellipsis" vert="horz" wrap="square" lIns="38100" tIns="19050" rIns="38100" bIns="19050" anchor="ctr" anchorCtr="1" compatLnSpc="0"/>
        <a:lstStyle/>
        <a:p>
          <a:pPr algn="ctr" rtl="0">
            <a:defRPr sz="1200" b="0" i="0" u="none" strike="noStrike" kern="1200" spc="0" baseline="0">
              <a:solidFill>
                <a:schemeClr val="tx1"/>
              </a:solidFill>
              <a:latin typeface="+mn-lt"/>
              <a:ea typeface="+mn-ea"/>
              <a:cs typeface="+mn-cs"/>
            </a:defRPr>
          </a:pPr>
          <a:r>
            <a:rPr kumimoji="0" lang="en-AU" sz="1200" b="0" i="0" u="none" strike="noStrike" kern="1200" cap="none" spc="0" normalizeH="0" baseline="0" noProof="0">
              <a:ln>
                <a:noFill/>
              </a:ln>
              <a:solidFill>
                <a:schemeClr val="tx1"/>
              </a:solidFill>
              <a:effectLst/>
              <a:uLnTx/>
              <a:uFillTx/>
              <a:latin typeface="Calibri" panose="020F0502020204030204"/>
            </a:rPr>
            <a:t>Pay-off</a:t>
          </a:r>
        </a:p>
      </cx:txPr>
    </cx:title>
    <cx:plotArea>
      <cx:plotAreaRegion>
        <cx:series layoutId="clusteredColumn" uniqueId="{1DC1D9E3-6A14-4F02-ABBB-4BFACE981AFF}">
          <cx:spPr>
            <a:solidFill>
              <a:schemeClr val="tx1"/>
            </a:solidFill>
          </cx:spPr>
          <cx:dataId val="0"/>
          <cx:layoutPr>
            <cx:binning intervalClosed="r" underflow="0" overflow="auto">
              <cx:binCount val="11"/>
            </cx:binning>
          </cx:layoutPr>
        </cx:series>
      </cx:plotAreaRegion>
      <cx:axis id="0">
        <cx:catScaling gapWidth="0.330000013"/>
        <cx:tickLabels/>
        <cx:numFmt formatCode="$#,##0.0;-$#,##0.0" sourceLinked="0"/>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axis id="1">
        <cx:valScaling max="50"/>
        <cx:title>
          <cx:tx>
            <cx:txData>
              <cx:v>Frequency</cx:v>
            </cx:txData>
          </cx:tx>
          <cx:txPr>
            <a:bodyPr spcFirstLastPara="1" vertOverflow="ellipsis" horzOverflow="overflow" wrap="square" lIns="0" tIns="0" rIns="0" bIns="0" anchor="ctr" anchorCtr="1"/>
            <a:lstStyle/>
            <a:p>
              <a:pPr algn="ctr" rtl="0">
                <a:defRPr>
                  <a:solidFill>
                    <a:schemeClr val="tx1"/>
                  </a:solidFill>
                </a:defRPr>
              </a:pPr>
              <a:r>
                <a:rPr lang="en-US" sz="1000" b="0" i="0" u="none" strike="noStrike" kern="1200" baseline="0">
                  <a:solidFill>
                    <a:schemeClr val="tx1"/>
                  </a:solidFill>
                  <a:latin typeface="Calibri" panose="020F0502020204030204"/>
                </a:rPr>
                <a:t>Frequency</a:t>
              </a:r>
            </a:p>
          </cx:txPr>
        </cx:title>
        <cx:majorGridlines/>
        <cx:tickLabels/>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plotArea>
  </cx:chart>
  <cx:spPr>
    <a:solidFill>
      <a:schemeClr val="bg2"/>
    </a:solidFill>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chart" Target="../charts/chart1.xml"/><Relationship Id="rId4" Type="http://schemas.microsoft.com/office/2014/relationships/chartEx" Target="../charts/chartEx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3</xdr:row>
          <xdr:rowOff>0</xdr:rowOff>
        </xdr:from>
        <xdr:to>
          <xdr:col>20</xdr:col>
          <xdr:colOff>523875</xdr:colOff>
          <xdr:row>15</xdr:row>
          <xdr:rowOff>9525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0" anchor="t" upright="1"/>
            <a:lstStyle/>
            <a:p>
              <a:pPr algn="l" rtl="0">
                <a:defRPr sz="1000"/>
              </a:pPr>
              <a:r>
                <a:rPr lang="en-AU" sz="1100" b="1" i="0" u="none" strike="noStrike" baseline="0">
                  <a:solidFill>
                    <a:srgbClr val="000000"/>
                  </a:solidFill>
                  <a:latin typeface="Calibri"/>
                  <a:ea typeface="Calibri"/>
                  <a:cs typeface="Calibri"/>
                </a:rPr>
                <a:t>DISCLAIMER</a:t>
              </a:r>
            </a:p>
            <a:p>
              <a:pPr algn="l" rtl="0">
                <a:defRPr sz="1000"/>
              </a:pPr>
              <a:endParaRPr lang="en-AU" sz="1100" b="1" i="0" u="none" strike="noStrike" baseline="0">
                <a:solidFill>
                  <a:srgbClr val="000000"/>
                </a:solidFill>
                <a:latin typeface="Calibri"/>
                <a:ea typeface="Calibri"/>
                <a:cs typeface="Calibri"/>
              </a:endParaRPr>
            </a:p>
            <a:p>
              <a:pPr algn="l" rtl="0">
                <a:defRPr sz="1000"/>
              </a:pPr>
              <a:r>
                <a:rPr lang="en-AU" sz="1100" b="0" i="0" u="none" strike="noStrike" baseline="0">
                  <a:solidFill>
                    <a:srgbClr val="000000"/>
                  </a:solidFill>
                  <a:latin typeface="Calibri"/>
                  <a:ea typeface="Calibri"/>
                  <a:cs typeface="Calibri"/>
                </a:rPr>
                <a:t>This template has been developed to assist in the preparation valuations by providing a reliable framework and reducing the risk of formula errors and errors in application of valuation theory.   </a:t>
              </a:r>
            </a:p>
            <a:p>
              <a:pPr algn="l" rtl="0">
                <a:defRPr sz="1000"/>
              </a:pPr>
              <a:r>
                <a:rPr lang="en-AU" sz="1100" b="0" i="0" u="none" strike="noStrike" baseline="0">
                  <a:solidFill>
                    <a:srgbClr val="000000"/>
                  </a:solidFill>
                  <a:latin typeface="Calibri"/>
                  <a:ea typeface="Calibri"/>
                  <a:cs typeface="Calibri"/>
                </a:rPr>
                <a:t>It is impossible to design a standard template to take into consideration all the possible relevant factors. Every case is unique and it is the valuer’s responsibility to understand the asset being valued and apply the appropriate methodology, given the specific circumstances.</a:t>
              </a:r>
            </a:p>
            <a:p>
              <a:pPr algn="l" rtl="0">
                <a:defRPr sz="1000"/>
              </a:pPr>
              <a:endParaRPr lang="en-AU" sz="1100" b="0" i="0" u="none" strike="noStrike" baseline="0">
                <a:solidFill>
                  <a:srgbClr val="000000"/>
                </a:solidFill>
                <a:latin typeface="Calibri"/>
                <a:ea typeface="Calibri"/>
                <a:cs typeface="Calibri"/>
              </a:endParaRPr>
            </a:p>
            <a:p>
              <a:pPr algn="l" rtl="0">
                <a:defRPr sz="1000"/>
              </a:pPr>
              <a:r>
                <a:rPr lang="en-AU" sz="1100" b="0" i="0" u="none" strike="noStrike" baseline="0">
                  <a:solidFill>
                    <a:srgbClr val="000000"/>
                  </a:solidFill>
                  <a:latin typeface="Calibri"/>
                  <a:ea typeface="Calibri"/>
                  <a:cs typeface="Calibri"/>
                </a:rPr>
                <a:t>Leadenhall Holdings Pty Ltd and its subsidiaries ("Leadenhall") shall not be liable for any loss or damage which may be sustained by any person using or relying on this template.</a:t>
              </a:r>
            </a:p>
            <a:p>
              <a:pPr algn="l" rtl="0">
                <a:defRPr sz="1000"/>
              </a:pPr>
              <a:endParaRPr lang="en-AU" sz="1100" b="0" i="0" u="none" strike="noStrike" baseline="0">
                <a:solidFill>
                  <a:srgbClr val="000000"/>
                </a:solidFill>
                <a:latin typeface="Calibri"/>
                <a:ea typeface="Calibri"/>
                <a:cs typeface="Calibri"/>
              </a:endParaRPr>
            </a:p>
            <a:p>
              <a:pPr algn="l" rtl="0">
                <a:defRPr sz="1000"/>
              </a:pPr>
              <a:r>
                <a:rPr lang="en-AU" sz="1100" b="0" i="0" u="none" strike="noStrike" baseline="0">
                  <a:solidFill>
                    <a:srgbClr val="000000"/>
                  </a:solidFill>
                  <a:latin typeface="Calibri"/>
                  <a:ea typeface="Calibri"/>
                  <a:cs typeface="Calibri"/>
                </a:rPr>
                <a:t>It is a condition of use of this template that the user of the template acknowledges that Leadenhall has no liability for loss or damage to the user of this template, or any other person, and the user indemnifies  Leadenhall against any claim arising out of the use of this template.</a:t>
              </a:r>
            </a:p>
            <a:p>
              <a:pPr algn="l" rtl="0">
                <a:defRPr sz="1000"/>
              </a:pPr>
              <a:endParaRPr lang="en-AU" sz="1100" b="0" i="0" u="none" strike="noStrike" baseline="0">
                <a:solidFill>
                  <a:srgbClr val="000000"/>
                </a:solidFill>
                <a:latin typeface="Calibri"/>
                <a:ea typeface="Calibri"/>
                <a:cs typeface="Calibri"/>
              </a:endParaRPr>
            </a:p>
            <a:p>
              <a:pPr algn="l" rtl="0">
                <a:defRPr sz="1000"/>
              </a:pPr>
              <a:r>
                <a:rPr lang="en-AU" sz="1100" b="0" i="0" u="none" strike="noStrike" baseline="0">
                  <a:solidFill>
                    <a:srgbClr val="000000"/>
                  </a:solidFill>
                  <a:latin typeface="Calibri"/>
                  <a:ea typeface="Calibri"/>
                  <a:cs typeface="Calibri"/>
                </a:rPr>
                <a:t>Please press this button to acknowledge and agree to these conditions and the template.</a:t>
              </a:r>
            </a:p>
            <a:p>
              <a:pPr algn="l" rtl="0">
                <a:defRPr sz="1000"/>
              </a:pPr>
              <a:endParaRPr lang="en-AU" sz="1100" b="1" i="0" u="none" strike="noStrike" baseline="0">
                <a:solidFill>
                  <a:srgbClr val="000000"/>
                </a:solidFill>
                <a:latin typeface="Calibri"/>
                <a:ea typeface="Calibri"/>
                <a:cs typeface="Calibri"/>
              </a:endParaRPr>
            </a:p>
            <a:p>
              <a:pPr algn="l" rtl="0">
                <a:defRPr sz="1000"/>
              </a:pPr>
              <a:endParaRPr lang="en-AU" sz="1100" b="1" i="0" u="none" strike="noStrike" baseline="0">
                <a:solidFill>
                  <a:srgbClr val="000000"/>
                </a:solidFill>
                <a:latin typeface="Calibri"/>
                <a:ea typeface="Calibri"/>
                <a:cs typeface="Calibri"/>
              </a:endParaRP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2</xdr:col>
      <xdr:colOff>66545</xdr:colOff>
      <xdr:row>27</xdr:row>
      <xdr:rowOff>152652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957" y="4182717"/>
          <a:ext cx="2159974" cy="6421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366712</xdr:colOff>
      <xdr:row>6</xdr:row>
      <xdr:rowOff>104775</xdr:rowOff>
    </xdr:from>
    <xdr:to>
      <xdr:col>10</xdr:col>
      <xdr:colOff>309112</xdr:colOff>
      <xdr:row>20</xdr:row>
      <xdr:rowOff>121650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540337</xdr:colOff>
      <xdr:row>6</xdr:row>
      <xdr:rowOff>104775</xdr:rowOff>
    </xdr:from>
    <xdr:to>
      <xdr:col>17</xdr:col>
      <xdr:colOff>292237</xdr:colOff>
      <xdr:row>20</xdr:row>
      <xdr:rowOff>121650</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8388937" y="1095375"/>
              <a:ext cx="3600000" cy="2160000"/>
            </a:xfrm>
            <a:prstGeom prst="rect">
              <a:avLst/>
            </a:prstGeom>
            <a:solidFill>
              <a:prstClr val="white"/>
            </a:solidFill>
            <a:ln w="1">
              <a:solidFill>
                <a:prstClr val="green"/>
              </a:solidFill>
            </a:ln>
          </xdr:spPr>
          <xdr:txBody>
            <a:bodyPr vertOverflow="clip" horzOverflow="clip"/>
            <a:lstStyle/>
            <a:p>
              <a:r>
                <a:rPr lang="en-AU"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366712</xdr:colOff>
      <xdr:row>23</xdr:row>
      <xdr:rowOff>85725</xdr:rowOff>
    </xdr:from>
    <xdr:to>
      <xdr:col>10</xdr:col>
      <xdr:colOff>309112</xdr:colOff>
      <xdr:row>37</xdr:row>
      <xdr:rowOff>112125</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4557712" y="3676650"/>
              <a:ext cx="3600000" cy="2160000"/>
            </a:xfrm>
            <a:prstGeom prst="rect">
              <a:avLst/>
            </a:prstGeom>
            <a:solidFill>
              <a:prstClr val="white"/>
            </a:solidFill>
            <a:ln w="1">
              <a:solidFill>
                <a:prstClr val="green"/>
              </a:solidFill>
            </a:ln>
          </xdr:spPr>
          <xdr:txBody>
            <a:bodyPr vertOverflow="clip" horzOverflow="clip"/>
            <a:lstStyle/>
            <a:p>
              <a:r>
                <a:rPr lang="en-AU"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10</xdr:col>
      <xdr:colOff>540337</xdr:colOff>
      <xdr:row>23</xdr:row>
      <xdr:rowOff>85725</xdr:rowOff>
    </xdr:from>
    <xdr:to>
      <xdr:col>17</xdr:col>
      <xdr:colOff>292237</xdr:colOff>
      <xdr:row>37</xdr:row>
      <xdr:rowOff>112125</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8388937" y="3676650"/>
              <a:ext cx="3600000" cy="2160000"/>
            </a:xfrm>
            <a:prstGeom prst="rect">
              <a:avLst/>
            </a:prstGeom>
            <a:solidFill>
              <a:prstClr val="white"/>
            </a:solidFill>
            <a:ln w="1">
              <a:solidFill>
                <a:prstClr val="green"/>
              </a:solidFill>
            </a:ln>
          </xdr:spPr>
          <xdr:txBody>
            <a:bodyPr vertOverflow="clip" horzOverflow="clip"/>
            <a:lstStyle/>
            <a:p>
              <a:r>
                <a:rPr lang="en-AU" sz="1100"/>
                <a:t>This chart isn't available in your version of Excel.
Editing this shape or saving this workbook into a different file format will permanently break the chart.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20Norris/Autotask%20Workplace/02.%20Templates/3.2%20Reports/Options_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umbering"/>
      <sheetName val="Lookup_Tables"/>
      <sheetName val="Inputs"/>
      <sheetName val="Black_Scholes"/>
      <sheetName val="Binomial"/>
      <sheetName val="Binomial_(AbsTSR)"/>
      <sheetName val="Cover"/>
      <sheetName val="Contents"/>
      <sheetName val="Exec_Summ_(BS)"/>
      <sheetName val="Exec_Summ_(AbsTSR)"/>
      <sheetName val="Background"/>
      <sheetName val="Terms_(AbsTSR)"/>
      <sheetName val="Method"/>
      <sheetName val="Valuation_(BS)"/>
      <sheetName val="Valuation_(AbsTSR)"/>
      <sheetName val="Options basics"/>
      <sheetName val="Volatility"/>
      <sheetName val="Disclaimers"/>
      <sheetName val="Terms_(RelTSR)"/>
      <sheetName val="2 pager"/>
    </sheetNames>
    <sheetDataSet>
      <sheetData sheetId="0"/>
      <sheetData sheetId="1"/>
      <sheetData sheetId="2">
        <row r="4">
          <cell r="C4" t="str">
            <v>Client Name Limited</v>
          </cell>
        </row>
        <row r="5">
          <cell r="C5" t="str">
            <v>Client</v>
          </cell>
        </row>
        <row r="6">
          <cell r="C6" t="str">
            <v>performance rights issued by Client in FY17</v>
          </cell>
        </row>
        <row r="7">
          <cell r="C7" t="str">
            <v>Performance Rights</v>
          </cell>
        </row>
        <row r="8">
          <cell r="C8" t="str">
            <v>Performance rights issued by Client Name Limited</v>
          </cell>
        </row>
        <row r="9">
          <cell r="C9" t="str">
            <v>Valuation of Performance Rights Issued by Client Name Limited</v>
          </cell>
        </row>
        <row r="10">
          <cell r="C10" t="str">
            <v>financial reporting</v>
          </cell>
        </row>
        <row r="11">
          <cell r="C11">
            <v>42879</v>
          </cell>
        </row>
        <row r="12">
          <cell r="C12">
            <v>43063</v>
          </cell>
        </row>
        <row r="13">
          <cell r="C13" t="str">
            <v>Fair value</v>
          </cell>
        </row>
        <row r="14">
          <cell r="C14" t="str">
            <v>Richard Norris</v>
          </cell>
        </row>
        <row r="15">
          <cell r="C15" t="str">
            <v>Simon Dalgarno</v>
          </cell>
        </row>
        <row r="17">
          <cell r="C17" t="str">
            <v>Client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Leadenhall">
      <a:dk1>
        <a:srgbClr val="12305B"/>
      </a:dk1>
      <a:lt1>
        <a:sysClr val="window" lastClr="FFFFFF"/>
      </a:lt1>
      <a:dk2>
        <a:srgbClr val="808386"/>
      </a:dk2>
      <a:lt2>
        <a:srgbClr val="EDF7FF"/>
      </a:lt2>
      <a:accent1>
        <a:srgbClr val="A06E4D"/>
      </a:accent1>
      <a:accent2>
        <a:srgbClr val="00AFD7"/>
      </a:accent2>
      <a:accent3>
        <a:srgbClr val="808386"/>
      </a:accent3>
      <a:accent4>
        <a:srgbClr val="E0E1E3"/>
      </a:accent4>
      <a:accent5>
        <a:srgbClr val="00828C"/>
      </a:accent5>
      <a:accent6>
        <a:srgbClr val="DBEDFA"/>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ichard.Norris@Leadenhall.com.au"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8"/>
  <sheetViews>
    <sheetView showGridLines="0" zoomScaleNormal="100" workbookViewId="0">
      <selection activeCell="J17" sqref="J17"/>
    </sheetView>
  </sheetViews>
  <sheetFormatPr defaultColWidth="0" defaultRowHeight="15" zeroHeight="1" x14ac:dyDescent="0.25"/>
  <cols>
    <col min="1" max="22" width="9.140625" customWidth="1"/>
    <col min="23"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etup.Setup">
                <anchor moveWithCells="1" sizeWithCells="1">
                  <from>
                    <xdr:col>1</xdr:col>
                    <xdr:colOff>66675</xdr:colOff>
                    <xdr:row>3</xdr:row>
                    <xdr:rowOff>0</xdr:rowOff>
                  </from>
                  <to>
                    <xdr:col>20</xdr:col>
                    <xdr:colOff>523875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9A843-4999-49B7-97C0-1A547224F320}">
  <sheetPr codeName="Sheet2"/>
  <dimension ref="A1:K30"/>
  <sheetViews>
    <sheetView showGridLines="0" zoomScaleNormal="100" workbookViewId="0">
      <selection activeCell="A2" sqref="A2"/>
    </sheetView>
  </sheetViews>
  <sheetFormatPr defaultColWidth="0" defaultRowHeight="14.25" zeroHeight="1" x14ac:dyDescent="0.2"/>
  <cols>
    <col min="1" max="2" width="15.7109375" style="1" customWidth="1"/>
    <col min="3" max="3" width="15.7109375" style="2" customWidth="1"/>
    <col min="4" max="8" width="15.7109375" style="1" customWidth="1"/>
    <col min="9" max="11" width="15.7109375" style="1" hidden="1" customWidth="1"/>
    <col min="12" max="16384" width="9.140625" style="1" hidden="1"/>
  </cols>
  <sheetData>
    <row r="1" spans="1:8" ht="18" x14ac:dyDescent="0.25">
      <c r="A1" s="5" t="s">
        <v>61</v>
      </c>
    </row>
    <row r="2" spans="1:8" ht="12.75" customHeight="1" x14ac:dyDescent="0.2">
      <c r="A2" s="45"/>
      <c r="B2" s="3"/>
      <c r="C2" s="4"/>
      <c r="D2" s="3"/>
      <c r="E2" s="3"/>
      <c r="F2" s="3"/>
      <c r="G2" s="3"/>
      <c r="H2" s="3"/>
    </row>
    <row r="3" spans="1:8" ht="12.75" customHeight="1" x14ac:dyDescent="0.2">
      <c r="A3" s="3" t="s">
        <v>1</v>
      </c>
      <c r="B3" s="3"/>
      <c r="C3" s="4"/>
      <c r="D3" s="3"/>
      <c r="E3" s="3"/>
      <c r="F3" s="3"/>
      <c r="G3" s="3"/>
      <c r="H3" s="3"/>
    </row>
    <row r="4" spans="1:8" ht="12.75" customHeight="1" x14ac:dyDescent="0.2">
      <c r="A4" s="3" t="s">
        <v>2</v>
      </c>
      <c r="B4" s="3"/>
      <c r="C4" s="4"/>
      <c r="D4" s="3"/>
      <c r="E4" s="3"/>
      <c r="F4" s="3"/>
      <c r="G4" s="3"/>
      <c r="H4" s="3"/>
    </row>
    <row r="5" spans="1:8" ht="12.75" customHeight="1" x14ac:dyDescent="0.2">
      <c r="A5" s="3" t="s">
        <v>3</v>
      </c>
      <c r="B5" s="3"/>
      <c r="C5" s="4"/>
      <c r="D5" s="3"/>
      <c r="E5" s="3"/>
      <c r="F5" s="3"/>
      <c r="G5" s="3"/>
      <c r="H5" s="3"/>
    </row>
    <row r="6" spans="1:8" ht="12.75" customHeight="1" x14ac:dyDescent="0.2">
      <c r="A6" s="46"/>
      <c r="B6" s="3"/>
      <c r="C6" s="4"/>
      <c r="D6" s="3"/>
      <c r="E6" s="3"/>
      <c r="F6" s="3"/>
      <c r="G6" s="3"/>
      <c r="H6" s="3"/>
    </row>
    <row r="7" spans="1:8" ht="18" x14ac:dyDescent="0.25">
      <c r="A7" s="5" t="s">
        <v>45</v>
      </c>
    </row>
    <row r="8" spans="1:8" ht="12.75" customHeight="1" x14ac:dyDescent="0.2"/>
    <row r="9" spans="1:8" s="13" customFormat="1" ht="12.75" customHeight="1" x14ac:dyDescent="0.2">
      <c r="A9" s="19" t="s">
        <v>60</v>
      </c>
      <c r="B9" s="20" t="s">
        <v>4</v>
      </c>
      <c r="C9" s="43" t="s">
        <v>5</v>
      </c>
      <c r="D9" s="44"/>
      <c r="E9" s="44"/>
      <c r="F9" s="44"/>
      <c r="G9" s="44"/>
      <c r="H9" s="44"/>
    </row>
    <row r="10" spans="1:8" ht="12.75" customHeight="1" x14ac:dyDescent="0.2"/>
    <row r="11" spans="1:8" ht="12.75" customHeight="1" x14ac:dyDescent="0.2">
      <c r="A11" s="3" t="s">
        <v>6</v>
      </c>
      <c r="B11" s="6">
        <v>1.2</v>
      </c>
      <c r="C11" s="4" t="s">
        <v>7</v>
      </c>
      <c r="D11" s="3"/>
      <c r="E11" s="3"/>
      <c r="F11" s="3"/>
    </row>
    <row r="12" spans="1:8" ht="12.75" customHeight="1" x14ac:dyDescent="0.2">
      <c r="A12" s="3" t="s">
        <v>8</v>
      </c>
      <c r="B12" s="6">
        <v>1.5</v>
      </c>
      <c r="C12" s="4" t="s">
        <v>9</v>
      </c>
      <c r="D12" s="3"/>
      <c r="E12" s="3"/>
      <c r="F12" s="3"/>
    </row>
    <row r="13" spans="1:8" ht="12.75" customHeight="1" x14ac:dyDescent="0.2">
      <c r="A13" s="3" t="s">
        <v>10</v>
      </c>
      <c r="B13" s="7">
        <v>2.5</v>
      </c>
      <c r="C13" s="4" t="s">
        <v>11</v>
      </c>
      <c r="D13" s="3"/>
      <c r="E13" s="3"/>
      <c r="F13" s="3"/>
    </row>
    <row r="14" spans="1:8" ht="12.75" customHeight="1" x14ac:dyDescent="0.2">
      <c r="A14" s="3" t="s">
        <v>12</v>
      </c>
      <c r="B14" s="8">
        <v>0.4</v>
      </c>
      <c r="C14" s="9" t="s">
        <v>13</v>
      </c>
      <c r="D14" s="3"/>
      <c r="E14" s="3"/>
      <c r="F14" s="3"/>
    </row>
    <row r="15" spans="1:8" ht="12.75" customHeight="1" x14ac:dyDescent="0.2">
      <c r="A15" s="3" t="s">
        <v>14</v>
      </c>
      <c r="B15" s="10">
        <v>1.4999999999999999E-2</v>
      </c>
      <c r="C15" s="4" t="s">
        <v>15</v>
      </c>
      <c r="D15" s="3"/>
      <c r="E15" s="3"/>
      <c r="F15" s="3"/>
    </row>
    <row r="16" spans="1:8" ht="12.75" customHeight="1" x14ac:dyDescent="0.2">
      <c r="A16" s="3" t="s">
        <v>16</v>
      </c>
      <c r="B16" s="10">
        <v>0.02</v>
      </c>
      <c r="C16" s="4" t="s">
        <v>17</v>
      </c>
      <c r="D16" s="3"/>
      <c r="E16" s="3"/>
      <c r="F16" s="3"/>
    </row>
    <row r="17" spans="1:1" ht="12.75" customHeight="1" x14ac:dyDescent="0.2"/>
    <row r="18" spans="1:1" ht="18" x14ac:dyDescent="0.25">
      <c r="A18" s="5" t="s">
        <v>18</v>
      </c>
    </row>
    <row r="19" spans="1:1" ht="12.75" customHeight="1" x14ac:dyDescent="0.2">
      <c r="A19" s="3" t="s">
        <v>72</v>
      </c>
    </row>
    <row r="20" spans="1:1" ht="12.75" customHeight="1" x14ac:dyDescent="0.25">
      <c r="A20" s="42"/>
    </row>
    <row r="21" spans="1:1" ht="12.75" customHeight="1" x14ac:dyDescent="0.2">
      <c r="A21" s="12" t="s">
        <v>19</v>
      </c>
    </row>
    <row r="22" spans="1:1" ht="12.75" customHeight="1" x14ac:dyDescent="0.2">
      <c r="A22" s="11" t="s">
        <v>20</v>
      </c>
    </row>
    <row r="23" spans="1:1" ht="12.75" customHeight="1" x14ac:dyDescent="0.2">
      <c r="A23" s="3" t="s">
        <v>21</v>
      </c>
    </row>
    <row r="24" spans="1:1" ht="12.75" customHeight="1" x14ac:dyDescent="0.2"/>
    <row r="25" spans="1:1" ht="12.75" customHeight="1" x14ac:dyDescent="0.2"/>
    <row r="26" spans="1:1" ht="12.75" customHeight="1" x14ac:dyDescent="0.2"/>
    <row r="27" spans="1:1" ht="12.75" customHeight="1" x14ac:dyDescent="0.2"/>
    <row r="28" spans="1:1" x14ac:dyDescent="0.2"/>
    <row r="29" spans="1:1" x14ac:dyDescent="0.2"/>
    <row r="30" spans="1:1" x14ac:dyDescent="0.2"/>
  </sheetData>
  <hyperlinks>
    <hyperlink ref="C14" location="Volatility!A1" display="See volatility sheet" xr:uid="{B2E88F8E-F139-4FF4-8FD0-0BE188800C74}"/>
    <hyperlink ref="A22" r:id="rId1" xr:uid="{F5BEFC32-E73E-490C-B9D7-6D75C536A337}"/>
  </hyperlinks>
  <pageMargins left="0.25" right="0.25"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DFB09-6C78-4E5A-8F1A-A66345B9FD65}">
  <sheetPr codeName="Sheet3"/>
  <dimension ref="A1:D19"/>
  <sheetViews>
    <sheetView showGridLines="0" zoomScaleNormal="100" workbookViewId="0">
      <selection activeCell="A2" sqref="A2"/>
    </sheetView>
  </sheetViews>
  <sheetFormatPr defaultColWidth="0" defaultRowHeight="12.75" zeroHeight="1" outlineLevelRow="1" x14ac:dyDescent="0.2"/>
  <cols>
    <col min="1" max="1" width="30.7109375" style="13" customWidth="1"/>
    <col min="2" max="2" width="20.7109375" style="13" customWidth="1"/>
    <col min="3" max="4" width="0" style="13" hidden="1" customWidth="1"/>
    <col min="5" max="16384" width="9.140625" style="13" hidden="1"/>
  </cols>
  <sheetData>
    <row r="1" spans="1:2" ht="18" x14ac:dyDescent="0.25">
      <c r="A1" s="5" t="s">
        <v>22</v>
      </c>
    </row>
    <row r="2" spans="1:2" ht="15" customHeight="1" x14ac:dyDescent="0.2">
      <c r="A2" s="18"/>
    </row>
    <row r="3" spans="1:2" ht="15" customHeight="1" x14ac:dyDescent="0.2">
      <c r="A3" s="19" t="s">
        <v>60</v>
      </c>
      <c r="B3" s="20" t="s">
        <v>45</v>
      </c>
    </row>
    <row r="4" spans="1:2" s="49" customFormat="1" ht="12.75" customHeight="1" x14ac:dyDescent="0.2">
      <c r="A4" s="47"/>
      <c r="B4" s="48"/>
    </row>
    <row r="5" spans="1:2" ht="12.75" customHeight="1" x14ac:dyDescent="0.2">
      <c r="A5" s="3" t="s">
        <v>23</v>
      </c>
      <c r="B5" s="21">
        <f>Inputs!B11</f>
        <v>1.2</v>
      </c>
    </row>
    <row r="6" spans="1:2" ht="12.75" customHeight="1" x14ac:dyDescent="0.2">
      <c r="A6" s="3" t="s">
        <v>8</v>
      </c>
      <c r="B6" s="21">
        <f>Inputs!B12</f>
        <v>1.5</v>
      </c>
    </row>
    <row r="7" spans="1:2" ht="12.75" customHeight="1" x14ac:dyDescent="0.2">
      <c r="A7" s="3" t="s">
        <v>24</v>
      </c>
      <c r="B7" s="22">
        <f>Inputs!B13</f>
        <v>2.5</v>
      </c>
    </row>
    <row r="8" spans="1:2" ht="12.75" customHeight="1" x14ac:dyDescent="0.2">
      <c r="A8" s="3" t="s">
        <v>12</v>
      </c>
      <c r="B8" s="23">
        <f>Inputs!B14</f>
        <v>0.4</v>
      </c>
    </row>
    <row r="9" spans="1:2" ht="12.75" customHeight="1" x14ac:dyDescent="0.2">
      <c r="A9" s="3" t="s">
        <v>25</v>
      </c>
      <c r="B9" s="24">
        <f>LN(1+Inputs!B15)</f>
        <v>1.4888612493750559E-2</v>
      </c>
    </row>
    <row r="10" spans="1:2" ht="12.75" customHeight="1" x14ac:dyDescent="0.2">
      <c r="A10" s="3" t="s">
        <v>16</v>
      </c>
      <c r="B10" s="24">
        <f>LN(1+Inputs!B16)</f>
        <v>1.980262729617973E-2</v>
      </c>
    </row>
    <row r="11" spans="1:2" ht="12.75" customHeight="1" x14ac:dyDescent="0.2"/>
    <row r="12" spans="1:2" ht="12.75" hidden="1" customHeight="1" outlineLevel="1" x14ac:dyDescent="0.2">
      <c r="A12" s="13" t="s">
        <v>26</v>
      </c>
      <c r="B12" s="16">
        <f>(LN(B5/B6)+(B9-B10+(B8^2/2))*B7)/((B8)*(B7^0.5))</f>
        <v>-5.6017516688266253E-2</v>
      </c>
    </row>
    <row r="13" spans="1:2" ht="12.75" hidden="1" customHeight="1" outlineLevel="1" x14ac:dyDescent="0.2">
      <c r="A13" s="13" t="s">
        <v>27</v>
      </c>
      <c r="B13" s="13">
        <f>NORMSDIST(B12)</f>
        <v>0.47766392638609051</v>
      </c>
    </row>
    <row r="14" spans="1:2" ht="12.75" hidden="1" customHeight="1" outlineLevel="1" x14ac:dyDescent="0.2">
      <c r="A14" s="13" t="s">
        <v>28</v>
      </c>
      <c r="B14" s="13">
        <f>B12-(B8*(B7^(0.5)))</f>
        <v>-0.68847304872194226</v>
      </c>
    </row>
    <row r="15" spans="1:2" ht="12.75" hidden="1" customHeight="1" outlineLevel="1" x14ac:dyDescent="0.2">
      <c r="A15" s="13" t="s">
        <v>29</v>
      </c>
      <c r="B15" s="13">
        <f>NORMSDIST(B14)</f>
        <v>0.24557746832430599</v>
      </c>
    </row>
    <row r="16" spans="1:2" ht="12.75" customHeight="1" collapsed="1" x14ac:dyDescent="0.2">
      <c r="A16" s="12" t="s">
        <v>30</v>
      </c>
      <c r="B16" s="25">
        <f>(EXP((0-B10)*B7))*B5*B13-B6*(EXP((0-B9)*B7))*B15</f>
        <v>0.19060359736873617</v>
      </c>
    </row>
    <row r="17" spans="1:2" ht="12.75" customHeight="1" x14ac:dyDescent="0.2">
      <c r="A17" s="3"/>
      <c r="B17" s="3"/>
    </row>
    <row r="18" spans="1:2" ht="12.75" customHeight="1" x14ac:dyDescent="0.2">
      <c r="A18" s="12" t="s">
        <v>31</v>
      </c>
      <c r="B18" s="25">
        <f>B16-B5*EXP((-B10)*B7)+B6*EXP((-B9)*(B7))</f>
        <v>0.49375892075967287</v>
      </c>
    </row>
    <row r="19" spans="1:2" ht="12.75" customHeight="1" x14ac:dyDescent="0.2"/>
  </sheetData>
  <pageMargins left="0.70866141732283472" right="0.70866141732283472" top="0.94488188976377963" bottom="0.74803149606299213" header="0.31496062992125984" footer="0.31496062992125984"/>
  <pageSetup paperSize="9" orientation="portrait" r:id="rId1"/>
  <headerFooter>
    <oddHeader>&amp;L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44DB-24BA-4B35-854E-05C34D278FF2}">
  <sheetPr codeName="Sheet4"/>
  <dimension ref="A1:O47"/>
  <sheetViews>
    <sheetView showGridLines="0" workbookViewId="0">
      <selection activeCell="A2" sqref="A2"/>
    </sheetView>
  </sheetViews>
  <sheetFormatPr defaultColWidth="0" defaultRowHeight="12.75" zeroHeight="1" outlineLevelRow="1" x14ac:dyDescent="0.2"/>
  <cols>
    <col min="1" max="1" width="16" style="13" customWidth="1"/>
    <col min="2" max="2" width="9.140625" style="13" customWidth="1"/>
    <col min="3" max="3" width="2.85546875" style="13" customWidth="1"/>
    <col min="4" max="4" width="9.140625" style="13" customWidth="1"/>
    <col min="5" max="5" width="2.85546875" style="13" customWidth="1"/>
    <col min="6" max="6" width="9.140625" style="13" customWidth="1"/>
    <col min="7" max="7" width="2.85546875" style="13" customWidth="1"/>
    <col min="8" max="8" width="9.140625" style="13" customWidth="1"/>
    <col min="9" max="9" width="2.85546875" style="13" customWidth="1"/>
    <col min="10" max="10" width="9.140625" style="13" customWidth="1"/>
    <col min="11" max="11" width="2.85546875" style="13" customWidth="1"/>
    <col min="12" max="13" width="9.140625" style="13" customWidth="1"/>
    <col min="14" max="15" width="0" style="13" hidden="1" customWidth="1"/>
    <col min="16" max="16384" width="9.140625" style="13" hidden="1"/>
  </cols>
  <sheetData>
    <row r="1" spans="1:12" ht="18" x14ac:dyDescent="0.25">
      <c r="A1" s="5" t="s">
        <v>32</v>
      </c>
    </row>
    <row r="2" spans="1:12" x14ac:dyDescent="0.2">
      <c r="A2" s="18"/>
    </row>
    <row r="3" spans="1:12" x14ac:dyDescent="0.2">
      <c r="A3" s="19" t="s">
        <v>60</v>
      </c>
      <c r="B3" s="19"/>
      <c r="C3" s="19"/>
      <c r="D3" s="20" t="s">
        <v>4</v>
      </c>
    </row>
    <row r="4" spans="1:12" x14ac:dyDescent="0.2">
      <c r="A4" s="18"/>
    </row>
    <row r="5" spans="1:12" x14ac:dyDescent="0.2">
      <c r="A5" s="3" t="s">
        <v>23</v>
      </c>
      <c r="B5" s="3"/>
      <c r="C5" s="3"/>
      <c r="D5" s="21">
        <f>Inputs!B11</f>
        <v>1.2</v>
      </c>
      <c r="F5" s="31" t="s">
        <v>0</v>
      </c>
    </row>
    <row r="6" spans="1:12" x14ac:dyDescent="0.2">
      <c r="A6" s="3" t="s">
        <v>8</v>
      </c>
      <c r="B6" s="3"/>
      <c r="C6" s="3"/>
      <c r="D6" s="21">
        <f>Inputs!B12</f>
        <v>1.5</v>
      </c>
      <c r="F6" s="50" t="s">
        <v>70</v>
      </c>
      <c r="G6" s="50"/>
      <c r="H6" s="50"/>
      <c r="I6" s="50"/>
      <c r="J6" s="50"/>
      <c r="K6" s="50"/>
      <c r="L6" s="50"/>
    </row>
    <row r="7" spans="1:12" x14ac:dyDescent="0.2">
      <c r="A7" s="3" t="s">
        <v>24</v>
      </c>
      <c r="B7" s="3"/>
      <c r="C7" s="3"/>
      <c r="D7" s="22">
        <f>Inputs!B13</f>
        <v>2.5</v>
      </c>
      <c r="F7" s="50"/>
      <c r="G7" s="50"/>
      <c r="H7" s="50"/>
      <c r="I7" s="50"/>
      <c r="J7" s="50"/>
      <c r="K7" s="50"/>
      <c r="L7" s="50"/>
    </row>
    <row r="8" spans="1:12" x14ac:dyDescent="0.2">
      <c r="A8" s="3" t="s">
        <v>12</v>
      </c>
      <c r="B8" s="3"/>
      <c r="C8" s="3"/>
      <c r="D8" s="23">
        <f>Inputs!B14</f>
        <v>0.4</v>
      </c>
      <c r="F8" s="32" t="s">
        <v>71</v>
      </c>
    </row>
    <row r="9" spans="1:12" x14ac:dyDescent="0.2">
      <c r="A9" s="3" t="s">
        <v>25</v>
      </c>
      <c r="B9" s="3"/>
      <c r="C9" s="3"/>
      <c r="D9" s="24">
        <f>LN(1+Inputs!B15)</f>
        <v>1.4888612493750559E-2</v>
      </c>
    </row>
    <row r="10" spans="1:12" x14ac:dyDescent="0.2">
      <c r="A10" s="3" t="s">
        <v>16</v>
      </c>
      <c r="B10" s="3"/>
      <c r="C10" s="3"/>
      <c r="D10" s="24">
        <f>LN(1+Inputs!B16)</f>
        <v>1.980262729617973E-2</v>
      </c>
    </row>
    <row r="11" spans="1:12" x14ac:dyDescent="0.2"/>
    <row r="12" spans="1:12" hidden="1" outlineLevel="1" x14ac:dyDescent="0.2">
      <c r="A12" s="13" t="s">
        <v>33</v>
      </c>
      <c r="B12" s="26">
        <v>5</v>
      </c>
      <c r="D12" s="13" t="s">
        <v>34</v>
      </c>
    </row>
    <row r="13" spans="1:12" hidden="1" outlineLevel="1" x14ac:dyDescent="0.2">
      <c r="A13" s="13" t="s">
        <v>35</v>
      </c>
      <c r="B13" s="14">
        <f>D7/B12</f>
        <v>0.5</v>
      </c>
    </row>
    <row r="14" spans="1:12" hidden="1" outlineLevel="1" x14ac:dyDescent="0.2">
      <c r="A14" s="13" t="s">
        <v>36</v>
      </c>
      <c r="B14" s="14">
        <f>EXP(D8*SQRT(B13))</f>
        <v>1.3268964411453439</v>
      </c>
    </row>
    <row r="15" spans="1:12" hidden="1" outlineLevel="1" x14ac:dyDescent="0.2">
      <c r="A15" s="13" t="s">
        <v>37</v>
      </c>
      <c r="B15" s="14">
        <f>EXP(-D8*SQRT(B13))</f>
        <v>0.75363831644376478</v>
      </c>
      <c r="C15" s="27"/>
      <c r="D15" s="27"/>
    </row>
    <row r="16" spans="1:12" ht="15.75" hidden="1" outlineLevel="1" x14ac:dyDescent="0.3">
      <c r="A16" s="13" t="s">
        <v>62</v>
      </c>
      <c r="B16" s="27">
        <f>(EXP((D9-D10)*B13)-B15)/(B14-B15)</f>
        <v>0.42547620629726296</v>
      </c>
    </row>
    <row r="17" spans="1:13" ht="15.75" hidden="1" outlineLevel="1" x14ac:dyDescent="0.3">
      <c r="A17" s="13" t="s">
        <v>63</v>
      </c>
      <c r="B17" s="27">
        <f>1-B16</f>
        <v>0.57452379370273698</v>
      </c>
    </row>
    <row r="18" spans="1:13" hidden="1" outlineLevel="1" x14ac:dyDescent="0.2">
      <c r="A18" s="13" t="s">
        <v>38</v>
      </c>
      <c r="B18" s="27">
        <f>EXP(-D9*B13)</f>
        <v>0.99258333397093035</v>
      </c>
    </row>
    <row r="19" spans="1:13" collapsed="1" x14ac:dyDescent="0.2"/>
    <row r="20" spans="1:13" ht="13.5" x14ac:dyDescent="0.25">
      <c r="A20" s="3"/>
      <c r="B20" s="28" t="s">
        <v>64</v>
      </c>
      <c r="C20" s="12"/>
      <c r="D20" s="28" t="s">
        <v>65</v>
      </c>
      <c r="E20" s="12"/>
      <c r="F20" s="28" t="s">
        <v>66</v>
      </c>
      <c r="G20" s="12"/>
      <c r="H20" s="28" t="s">
        <v>67</v>
      </c>
      <c r="I20" s="12"/>
      <c r="J20" s="28" t="s">
        <v>68</v>
      </c>
      <c r="K20" s="12"/>
      <c r="L20" s="28" t="s">
        <v>69</v>
      </c>
      <c r="M20" s="3"/>
    </row>
    <row r="21" spans="1:13" x14ac:dyDescent="0.2">
      <c r="A21" s="3"/>
      <c r="B21" s="3"/>
      <c r="C21" s="3"/>
      <c r="D21" s="3"/>
      <c r="E21" s="3"/>
      <c r="F21" s="3"/>
      <c r="G21" s="3"/>
      <c r="H21" s="3"/>
      <c r="I21" s="3"/>
      <c r="J21" s="3"/>
      <c r="K21" s="3"/>
      <c r="L21" s="29">
        <f>J22*$B$14</f>
        <v>4.935900454539512</v>
      </c>
      <c r="M21" s="3"/>
    </row>
    <row r="22" spans="1:13" x14ac:dyDescent="0.2">
      <c r="A22" s="3"/>
      <c r="B22" s="3"/>
      <c r="C22" s="3"/>
      <c r="D22" s="3"/>
      <c r="E22" s="3"/>
      <c r="F22" s="3"/>
      <c r="G22" s="3"/>
      <c r="H22" s="3"/>
      <c r="I22" s="3"/>
      <c r="J22" s="29">
        <f>H23*$B$14</f>
        <v>3.7198837086931715</v>
      </c>
      <c r="K22" s="3"/>
      <c r="L22" s="3"/>
      <c r="M22" s="3"/>
    </row>
    <row r="23" spans="1:13" x14ac:dyDescent="0.2">
      <c r="A23" s="3"/>
      <c r="B23" s="3"/>
      <c r="C23" s="3"/>
      <c r="D23" s="3"/>
      <c r="E23" s="3"/>
      <c r="F23" s="3"/>
      <c r="G23" s="3"/>
      <c r="H23" s="29">
        <f>F24*$B$14</f>
        <v>2.8034468955861098</v>
      </c>
      <c r="I23" s="3"/>
      <c r="J23" s="3"/>
      <c r="K23" s="3"/>
      <c r="L23" s="29">
        <f>J22*$B$15</f>
        <v>2.8034468955861098</v>
      </c>
      <c r="M23" s="3"/>
    </row>
    <row r="24" spans="1:13" x14ac:dyDescent="0.2">
      <c r="A24" s="3"/>
      <c r="B24" s="3"/>
      <c r="C24" s="3"/>
      <c r="D24" s="3"/>
      <c r="E24" s="3"/>
      <c r="F24" s="29">
        <f>D25*$B$14</f>
        <v>2.1127849986290146</v>
      </c>
      <c r="G24" s="3"/>
      <c r="H24" s="3"/>
      <c r="I24" s="3"/>
      <c r="J24" s="29">
        <f>H23*$B$15</f>
        <v>2.1127849986290146</v>
      </c>
      <c r="K24" s="3"/>
      <c r="L24" s="3"/>
      <c r="M24" s="3"/>
    </row>
    <row r="25" spans="1:13" x14ac:dyDescent="0.2">
      <c r="A25" s="3"/>
      <c r="B25" s="3"/>
      <c r="C25" s="3"/>
      <c r="D25" s="29">
        <f>B26*$B$14</f>
        <v>1.5922757293744125</v>
      </c>
      <c r="E25" s="3"/>
      <c r="F25" s="3"/>
      <c r="G25" s="3"/>
      <c r="H25" s="29">
        <f>F24*$B$15</f>
        <v>1.5922757293744125</v>
      </c>
      <c r="I25" s="3"/>
      <c r="J25" s="3"/>
      <c r="K25" s="3"/>
      <c r="L25" s="29">
        <f>J24*$B$15</f>
        <v>1.5922757293744125</v>
      </c>
      <c r="M25" s="3"/>
    </row>
    <row r="26" spans="1:13" x14ac:dyDescent="0.2">
      <c r="A26" s="12" t="s">
        <v>39</v>
      </c>
      <c r="B26" s="29">
        <f>D5</f>
        <v>1.2</v>
      </c>
      <c r="C26" s="3"/>
      <c r="D26" s="3"/>
      <c r="E26" s="3"/>
      <c r="F26" s="29">
        <f>D25*$B$15</f>
        <v>1.2</v>
      </c>
      <c r="G26" s="3"/>
      <c r="H26" s="3"/>
      <c r="I26" s="3"/>
      <c r="J26" s="29">
        <f>H25*$B$15</f>
        <v>1.2</v>
      </c>
      <c r="K26" s="3"/>
      <c r="L26" s="3"/>
      <c r="M26" s="3"/>
    </row>
    <row r="27" spans="1:13" x14ac:dyDescent="0.2">
      <c r="A27" s="3"/>
      <c r="B27" s="3"/>
      <c r="C27" s="3"/>
      <c r="D27" s="29">
        <f>B26*$B$15</f>
        <v>0.90436597973251764</v>
      </c>
      <c r="E27" s="3"/>
      <c r="F27" s="3"/>
      <c r="G27" s="3"/>
      <c r="H27" s="29">
        <f>F26*$B$15</f>
        <v>0.90436597973251764</v>
      </c>
      <c r="I27" s="3"/>
      <c r="J27" s="3"/>
      <c r="K27" s="3"/>
      <c r="L27" s="29">
        <f>J26*$B$15</f>
        <v>0.90436597973251764</v>
      </c>
      <c r="M27" s="3"/>
    </row>
    <row r="28" spans="1:13" x14ac:dyDescent="0.2">
      <c r="A28" s="3"/>
      <c r="B28" s="3"/>
      <c r="C28" s="3"/>
      <c r="D28" s="3"/>
      <c r="E28" s="3"/>
      <c r="F28" s="29">
        <f>D27*$B$15</f>
        <v>0.68156485441463055</v>
      </c>
      <c r="G28" s="3"/>
      <c r="H28" s="3"/>
      <c r="I28" s="3"/>
      <c r="J28" s="29">
        <f>H27*$B$15</f>
        <v>0.68156485441463055</v>
      </c>
      <c r="K28" s="3"/>
      <c r="L28" s="3"/>
      <c r="M28" s="3"/>
    </row>
    <row r="29" spans="1:13" x14ac:dyDescent="0.2">
      <c r="A29" s="3"/>
      <c r="B29" s="3"/>
      <c r="C29" s="3"/>
      <c r="D29" s="3"/>
      <c r="E29" s="3"/>
      <c r="F29" s="3"/>
      <c r="G29" s="3"/>
      <c r="H29" s="29">
        <f>F28*$B$15</f>
        <v>0.51365338942828176</v>
      </c>
      <c r="I29" s="3"/>
      <c r="J29" s="3"/>
      <c r="K29" s="3"/>
      <c r="L29" s="29">
        <f>J28*$B$15</f>
        <v>0.51365338942828176</v>
      </c>
      <c r="M29" s="3"/>
    </row>
    <row r="30" spans="1:13" x14ac:dyDescent="0.2">
      <c r="A30" s="3"/>
      <c r="B30" s="3"/>
      <c r="C30" s="3"/>
      <c r="D30" s="3"/>
      <c r="E30" s="3"/>
      <c r="F30" s="3"/>
      <c r="G30" s="3"/>
      <c r="H30" s="3"/>
      <c r="I30" s="3"/>
      <c r="J30" s="29">
        <f>H29*$B$15</f>
        <v>0.38710887564436375</v>
      </c>
      <c r="K30" s="3"/>
      <c r="L30" s="3"/>
      <c r="M30" s="3"/>
    </row>
    <row r="31" spans="1:13" x14ac:dyDescent="0.2">
      <c r="A31" s="3"/>
      <c r="B31" s="3"/>
      <c r="C31" s="3"/>
      <c r="D31" s="3"/>
      <c r="E31" s="3"/>
      <c r="F31" s="3"/>
      <c r="G31" s="3"/>
      <c r="H31" s="3"/>
      <c r="I31" s="3"/>
      <c r="J31" s="3"/>
      <c r="K31" s="3"/>
      <c r="L31" s="29">
        <f>J30*$B$15</f>
        <v>0.291740081321057</v>
      </c>
      <c r="M31" s="3"/>
    </row>
    <row r="32" spans="1:13" x14ac:dyDescent="0.2">
      <c r="A32" s="3"/>
      <c r="B32" s="3"/>
      <c r="C32" s="3"/>
      <c r="D32" s="3"/>
      <c r="E32" s="3"/>
      <c r="F32" s="3"/>
      <c r="G32" s="3"/>
      <c r="H32" s="3"/>
      <c r="I32" s="3"/>
      <c r="J32" s="3"/>
      <c r="K32" s="3"/>
      <c r="L32" s="3"/>
      <c r="M32" s="3"/>
    </row>
    <row r="33" spans="1:13" x14ac:dyDescent="0.2">
      <c r="A33" s="3"/>
      <c r="B33" s="3"/>
      <c r="C33" s="3"/>
      <c r="D33" s="3"/>
      <c r="E33" s="3"/>
      <c r="F33" s="3"/>
      <c r="G33" s="3"/>
      <c r="H33" s="3"/>
      <c r="I33" s="3"/>
      <c r="J33" s="3"/>
      <c r="K33" s="3"/>
      <c r="L33" s="3"/>
      <c r="M33" s="3"/>
    </row>
    <row r="34" spans="1:13" x14ac:dyDescent="0.2">
      <c r="A34" s="3"/>
      <c r="B34" s="3"/>
      <c r="C34" s="3"/>
      <c r="D34" s="3"/>
      <c r="E34" s="3"/>
      <c r="F34" s="3"/>
      <c r="G34" s="3"/>
      <c r="H34" s="3"/>
      <c r="I34" s="3"/>
      <c r="J34" s="3"/>
      <c r="K34" s="3"/>
      <c r="L34" s="30">
        <f>MAX(L21-$D$6,0)</f>
        <v>3.435900454539512</v>
      </c>
      <c r="M34" s="3"/>
    </row>
    <row r="35" spans="1:13" x14ac:dyDescent="0.2">
      <c r="A35" s="3"/>
      <c r="B35" s="3"/>
      <c r="C35" s="3"/>
      <c r="D35" s="3"/>
      <c r="E35" s="3"/>
      <c r="F35" s="3"/>
      <c r="G35" s="3"/>
      <c r="H35" s="3"/>
      <c r="I35" s="3"/>
      <c r="J35" s="30">
        <f>((L34*$B$16)+(L36*$B$17))*$B$18</f>
        <v>2.1943587133651068</v>
      </c>
      <c r="K35" s="3"/>
      <c r="L35" s="3"/>
      <c r="M35" s="3"/>
    </row>
    <row r="36" spans="1:13" x14ac:dyDescent="0.2">
      <c r="A36" s="3"/>
      <c r="B36" s="3"/>
      <c r="C36" s="3"/>
      <c r="D36" s="3"/>
      <c r="E36" s="3"/>
      <c r="F36" s="3"/>
      <c r="G36" s="3"/>
      <c r="H36" s="30">
        <f>((J35*$B$16)+(J37*$B$17))*$B$18</f>
        <v>1.2706448362985618</v>
      </c>
      <c r="I36" s="3"/>
      <c r="J36" s="3"/>
      <c r="K36" s="3"/>
      <c r="L36" s="30">
        <f>MAX(L23-$D$6,0)</f>
        <v>1.3034468955861098</v>
      </c>
      <c r="M36" s="3"/>
    </row>
    <row r="37" spans="1:13" x14ac:dyDescent="0.2">
      <c r="A37" s="3"/>
      <c r="B37" s="3"/>
      <c r="C37" s="3"/>
      <c r="D37" s="3"/>
      <c r="E37" s="3"/>
      <c r="F37" s="30">
        <f>((H36*$B$16)+(H38*$B$17))*$B$18</f>
        <v>0.69453781601208042</v>
      </c>
      <c r="G37" s="3"/>
      <c r="H37" s="3"/>
      <c r="I37" s="3"/>
      <c r="J37" s="30">
        <f>((L36*$B$16)+(L38*$B$17))*$B$18</f>
        <v>0.60309387427409955</v>
      </c>
      <c r="K37" s="3"/>
      <c r="L37" s="3"/>
      <c r="M37" s="3"/>
    </row>
    <row r="38" spans="1:13" x14ac:dyDescent="0.2">
      <c r="A38" s="3"/>
      <c r="B38" s="3"/>
      <c r="C38" s="3"/>
      <c r="D38" s="30">
        <f>((F37*$B$16)+(F39*$B$17))*$B$18</f>
        <v>0.3653618594178612</v>
      </c>
      <c r="E38" s="3"/>
      <c r="F38" s="3"/>
      <c r="G38" s="3"/>
      <c r="H38" s="30">
        <f>((J37*$B$16)+(J39*$B$17))*$B$18</f>
        <v>0.27692206684089327</v>
      </c>
      <c r="I38" s="3"/>
      <c r="J38" s="3"/>
      <c r="K38" s="3"/>
      <c r="L38" s="30">
        <f>MAX(L25-$D$6,0)</f>
        <v>9.227572937441253E-2</v>
      </c>
      <c r="M38" s="3"/>
    </row>
    <row r="39" spans="1:13" x14ac:dyDescent="0.2">
      <c r="A39" s="12" t="s">
        <v>40</v>
      </c>
      <c r="B39" s="30">
        <f>((D38*$B$16)+(D40*$B$17))*$B$18</f>
        <v>0.18698589230325174</v>
      </c>
      <c r="C39" s="3"/>
      <c r="D39" s="3"/>
      <c r="E39" s="3"/>
      <c r="F39" s="30">
        <f>((H38*$B$16)+(H40*$B$17))*$B$18</f>
        <v>0.12633516596433483</v>
      </c>
      <c r="G39" s="3"/>
      <c r="H39" s="3"/>
      <c r="I39" s="3"/>
      <c r="J39" s="30">
        <f>((L38*$B$16)+(L40*$B$17))*$B$18</f>
        <v>3.8969940598669824E-2</v>
      </c>
      <c r="K39" s="3"/>
      <c r="L39" s="3"/>
      <c r="M39" s="3"/>
    </row>
    <row r="40" spans="1:13" x14ac:dyDescent="0.2">
      <c r="A40" s="3"/>
      <c r="B40" s="3"/>
      <c r="C40" s="3"/>
      <c r="D40" s="30">
        <f>((F39*$B$16)+(F41*$B$17))*$B$18</f>
        <v>5.7317536860661579E-2</v>
      </c>
      <c r="E40" s="3"/>
      <c r="F40" s="3"/>
      <c r="G40" s="3"/>
      <c r="H40" s="30">
        <f>((J39*$B$16)+(J41*$B$17))*$B$18</f>
        <v>1.645780835935574E-2</v>
      </c>
      <c r="I40" s="3"/>
      <c r="J40" s="3"/>
      <c r="K40" s="3"/>
      <c r="L40" s="30">
        <f>MAX(L27-$D$6,0)</f>
        <v>0</v>
      </c>
      <c r="M40" s="3"/>
    </row>
    <row r="41" spans="1:13" x14ac:dyDescent="0.2">
      <c r="A41" s="3"/>
      <c r="B41" s="3"/>
      <c r="C41" s="3"/>
      <c r="D41" s="3"/>
      <c r="E41" s="3"/>
      <c r="F41" s="30">
        <f>((H40*$B$16)+(H42*$B$17))*$B$18</f>
        <v>6.9504713590075378E-3</v>
      </c>
      <c r="G41" s="3"/>
      <c r="H41" s="3"/>
      <c r="I41" s="3"/>
      <c r="J41" s="30">
        <f>((L40*$B$16)+(L42*$B$17))*$B$18</f>
        <v>0</v>
      </c>
      <c r="K41" s="3"/>
      <c r="L41" s="3"/>
      <c r="M41" s="3"/>
    </row>
    <row r="42" spans="1:13" x14ac:dyDescent="0.2">
      <c r="A42" s="3"/>
      <c r="B42" s="3"/>
      <c r="C42" s="3"/>
      <c r="D42" s="3"/>
      <c r="E42" s="3"/>
      <c r="F42" s="3"/>
      <c r="G42" s="3"/>
      <c r="H42" s="30">
        <f>((J41*$B$16)+(J43*$B$17))*$B$18</f>
        <v>0</v>
      </c>
      <c r="I42" s="3"/>
      <c r="J42" s="3"/>
      <c r="K42" s="3"/>
      <c r="L42" s="30">
        <f>MAX(L29-$D$6,0)</f>
        <v>0</v>
      </c>
      <c r="M42" s="3"/>
    </row>
    <row r="43" spans="1:13" x14ac:dyDescent="0.2">
      <c r="A43" s="3"/>
      <c r="B43" s="3"/>
      <c r="C43" s="3"/>
      <c r="D43" s="3"/>
      <c r="E43" s="3"/>
      <c r="F43" s="3"/>
      <c r="G43" s="3"/>
      <c r="H43" s="3"/>
      <c r="I43" s="3"/>
      <c r="J43" s="30">
        <f>((L42*$B$16)+(L44*$B$17))*$B$18</f>
        <v>0</v>
      </c>
      <c r="K43" s="3"/>
      <c r="L43" s="3"/>
      <c r="M43" s="3"/>
    </row>
    <row r="44" spans="1:13" x14ac:dyDescent="0.2">
      <c r="A44" s="3"/>
      <c r="B44" s="3"/>
      <c r="C44" s="3"/>
      <c r="D44" s="3"/>
      <c r="E44" s="3"/>
      <c r="F44" s="3"/>
      <c r="G44" s="3"/>
      <c r="H44" s="3"/>
      <c r="I44" s="3"/>
      <c r="J44" s="3"/>
      <c r="K44" s="3"/>
      <c r="L44" s="30">
        <f>MAX(L31-$D$6,0)</f>
        <v>0</v>
      </c>
      <c r="M44" s="3"/>
    </row>
    <row r="45" spans="1:13" x14ac:dyDescent="0.2">
      <c r="A45" s="12" t="s">
        <v>30</v>
      </c>
      <c r="B45" s="25">
        <f>B39</f>
        <v>0.18698589230325174</v>
      </c>
      <c r="C45" s="3"/>
      <c r="D45" s="3"/>
      <c r="E45" s="3"/>
      <c r="F45" s="3"/>
      <c r="G45" s="3"/>
      <c r="H45" s="3"/>
      <c r="I45" s="3"/>
      <c r="J45" s="3"/>
      <c r="K45" s="3"/>
      <c r="L45" s="3"/>
      <c r="M45" s="3"/>
    </row>
    <row r="46" spans="1:13" x14ac:dyDescent="0.2"/>
    <row r="47" spans="1:13" x14ac:dyDescent="0.2"/>
  </sheetData>
  <mergeCells count="1">
    <mergeCell ref="F6:L7"/>
  </mergeCells>
  <pageMargins left="0.70866141732283472" right="0.70866141732283472" top="0.94488188976377963" bottom="0.74803149606299213" header="0.31496062992125984" footer="0.31496062992125984"/>
  <pageSetup paperSize="9"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7C9D-7460-4C0A-8F28-7872E3F79C34}">
  <sheetPr codeName="Sheet5">
    <pageSetUpPr fitToPage="1"/>
  </sheetPr>
  <dimension ref="A1:T219"/>
  <sheetViews>
    <sheetView showGridLines="0" zoomScaleNormal="100" workbookViewId="0">
      <selection activeCell="A2" sqref="A2"/>
    </sheetView>
  </sheetViews>
  <sheetFormatPr defaultColWidth="0" defaultRowHeight="12" x14ac:dyDescent="0.2"/>
  <cols>
    <col min="1" max="1" width="15.7109375" style="32" customWidth="1"/>
    <col min="2" max="4" width="15.7109375" style="3" customWidth="1"/>
    <col min="5" max="11" width="9.140625" style="3" customWidth="1"/>
    <col min="12" max="12" width="2.85546875" style="3" customWidth="1"/>
    <col min="13" max="19" width="9.140625" style="3" customWidth="1"/>
    <col min="20" max="20" width="0" style="3" hidden="1" customWidth="1"/>
    <col min="21" max="16384" width="9.140625" style="3" hidden="1"/>
  </cols>
  <sheetData>
    <row r="1" spans="1:6" ht="18" x14ac:dyDescent="0.25">
      <c r="A1" s="5" t="s">
        <v>41</v>
      </c>
    </row>
    <row r="3" spans="1:6" x14ac:dyDescent="0.2">
      <c r="A3" s="31" t="s">
        <v>0</v>
      </c>
    </row>
    <row r="4" spans="1:6" x14ac:dyDescent="0.2">
      <c r="A4" s="32" t="s">
        <v>42</v>
      </c>
    </row>
    <row r="5" spans="1:6" x14ac:dyDescent="0.2">
      <c r="A5" s="32" t="s">
        <v>43</v>
      </c>
    </row>
    <row r="6" spans="1:6" x14ac:dyDescent="0.2">
      <c r="A6" s="32" t="s">
        <v>44</v>
      </c>
    </row>
    <row r="8" spans="1:6" ht="12.75" x14ac:dyDescent="0.2">
      <c r="A8" s="19" t="s">
        <v>60</v>
      </c>
      <c r="B8" s="20" t="s">
        <v>4</v>
      </c>
    </row>
    <row r="9" spans="1:6" x14ac:dyDescent="0.2">
      <c r="A9" s="33" t="s">
        <v>23</v>
      </c>
      <c r="B9" s="21">
        <f>Inputs!B11</f>
        <v>1.2</v>
      </c>
    </row>
    <row r="10" spans="1:6" x14ac:dyDescent="0.2">
      <c r="A10" s="33" t="s">
        <v>8</v>
      </c>
      <c r="B10" s="21">
        <f>Inputs!B12</f>
        <v>1.5</v>
      </c>
    </row>
    <row r="11" spans="1:6" x14ac:dyDescent="0.2">
      <c r="A11" s="33" t="s">
        <v>24</v>
      </c>
      <c r="B11" s="22">
        <f>Inputs!B13</f>
        <v>2.5</v>
      </c>
    </row>
    <row r="12" spans="1:6" x14ac:dyDescent="0.2">
      <c r="A12" s="33" t="s">
        <v>12</v>
      </c>
      <c r="B12" s="23">
        <f>Inputs!B14</f>
        <v>0.4</v>
      </c>
    </row>
    <row r="13" spans="1:6" x14ac:dyDescent="0.2">
      <c r="A13" s="33" t="s">
        <v>25</v>
      </c>
      <c r="B13" s="34">
        <f>LN(1+Inputs!B15)</f>
        <v>1.4888612493750559E-2</v>
      </c>
    </row>
    <row r="14" spans="1:6" x14ac:dyDescent="0.2">
      <c r="A14" s="33" t="s">
        <v>16</v>
      </c>
      <c r="B14" s="34">
        <f>LN(1+Inputs!B16)</f>
        <v>1.980262729617973E-2</v>
      </c>
    </row>
    <row r="15" spans="1:6" x14ac:dyDescent="0.2">
      <c r="A15" s="33" t="s">
        <v>46</v>
      </c>
      <c r="B15" s="21">
        <f>B9*((1+B14)^B11-1)</f>
        <v>6.0293110886247892E-2</v>
      </c>
      <c r="D15" s="33"/>
      <c r="E15" s="35"/>
      <c r="F15" s="33"/>
    </row>
    <row r="16" spans="1:6" x14ac:dyDescent="0.2">
      <c r="D16" s="33"/>
      <c r="E16" s="35"/>
      <c r="F16" s="34"/>
    </row>
    <row r="17" spans="1:6" x14ac:dyDescent="0.2">
      <c r="A17" s="12" t="s">
        <v>30</v>
      </c>
      <c r="B17" s="25">
        <f>AVERAGE(D20:D219)</f>
        <v>0.18499720888494256</v>
      </c>
      <c r="D17" s="33"/>
      <c r="E17" s="35"/>
      <c r="F17" s="36"/>
    </row>
    <row r="19" spans="1:6" x14ac:dyDescent="0.2">
      <c r="A19" s="37" t="s">
        <v>47</v>
      </c>
      <c r="B19" s="38" t="s">
        <v>48</v>
      </c>
      <c r="C19" s="38" t="s">
        <v>49</v>
      </c>
      <c r="D19" s="38" t="s">
        <v>50</v>
      </c>
    </row>
    <row r="20" spans="1:6" x14ac:dyDescent="0.2">
      <c r="A20" s="39">
        <v>1.9986237585059401</v>
      </c>
      <c r="B20" s="21">
        <f>$B$9*(1+(EXP(($B$13-0.5*($B$12)^2)*$B$11+($B$12*($B$11^(0.5))*A20)))-1)-$B$15</f>
        <v>3.5492591620989837</v>
      </c>
      <c r="C20" s="21">
        <f>MAX(B20-B$10,0)</f>
        <v>2.0492591620989837</v>
      </c>
      <c r="D20" s="21">
        <f>EXP(-B$13*B$11)*C20</f>
        <v>1.9743847133263945</v>
      </c>
    </row>
    <row r="21" spans="1:6" x14ac:dyDescent="0.2">
      <c r="A21" s="39">
        <v>0.45847424413329502</v>
      </c>
      <c r="B21" s="21">
        <f>$B$9*(1+(EXP(($B$13-0.5*($B$12)^2)*$B$11+($B$12*($B$11^(0.5))*A21)))-1)-$B$15</f>
        <v>1.3024608997789457</v>
      </c>
      <c r="C21" s="21">
        <f t="shared" ref="C21:C84" si="0">MAX(B21-B$10,0)</f>
        <v>0</v>
      </c>
      <c r="D21" s="21">
        <f t="shared" ref="D21:D84" si="1">EXP(-B$13*B$11)*C21</f>
        <v>0</v>
      </c>
    </row>
    <row r="22" spans="1:6" x14ac:dyDescent="0.2">
      <c r="A22" s="39">
        <v>0.464006687052265</v>
      </c>
      <c r="B22" s="21">
        <f t="shared" ref="B22:B85" si="2">$B$9*(1+(EXP(($B$13-0.5*($B$12)^2)*$B$11+($B$12*($B$11^(0.5))*A22)))-1)-$B$15</f>
        <v>1.3072375608979974</v>
      </c>
      <c r="C22" s="21">
        <f t="shared" si="0"/>
        <v>0</v>
      </c>
      <c r="D22" s="21">
        <f t="shared" si="1"/>
        <v>0</v>
      </c>
    </row>
    <row r="23" spans="1:6" x14ac:dyDescent="0.2">
      <c r="A23" s="39">
        <v>1.23345135960006</v>
      </c>
      <c r="B23" s="21">
        <f t="shared" si="2"/>
        <v>2.1644606136754376</v>
      </c>
      <c r="C23" s="21">
        <f t="shared" si="0"/>
        <v>0.66446061367543763</v>
      </c>
      <c r="D23" s="21">
        <f t="shared" si="1"/>
        <v>0.64018300003818229</v>
      </c>
    </row>
    <row r="24" spans="1:6" x14ac:dyDescent="0.2">
      <c r="A24" s="39">
        <v>-0.14594604412973</v>
      </c>
      <c r="B24" s="21">
        <f t="shared" si="2"/>
        <v>0.86952964602938843</v>
      </c>
      <c r="C24" s="21">
        <f t="shared" si="0"/>
        <v>0</v>
      </c>
      <c r="D24" s="21">
        <f t="shared" si="1"/>
        <v>0</v>
      </c>
    </row>
    <row r="25" spans="1:6" x14ac:dyDescent="0.2">
      <c r="A25" s="39">
        <v>-1.0470962174124525</v>
      </c>
      <c r="B25" s="21">
        <f t="shared" si="2"/>
        <v>0.46557822368613788</v>
      </c>
      <c r="C25" s="21">
        <f t="shared" si="0"/>
        <v>0</v>
      </c>
      <c r="D25" s="21">
        <f t="shared" si="1"/>
        <v>0</v>
      </c>
    </row>
    <row r="26" spans="1:6" x14ac:dyDescent="0.2">
      <c r="A26" s="39">
        <v>1.595316012901689</v>
      </c>
      <c r="B26" s="21">
        <f t="shared" si="2"/>
        <v>2.7366009170150445</v>
      </c>
      <c r="C26" s="21">
        <f t="shared" si="0"/>
        <v>1.2366009170150445</v>
      </c>
      <c r="D26" s="21">
        <f t="shared" si="1"/>
        <v>1.1914188269575119</v>
      </c>
    </row>
    <row r="27" spans="1:6" x14ac:dyDescent="0.2">
      <c r="A27" s="39">
        <v>-9.5919881331112317E-2</v>
      </c>
      <c r="B27" s="21">
        <f t="shared" si="2"/>
        <v>0.89941895435278063</v>
      </c>
      <c r="C27" s="21">
        <f t="shared" si="0"/>
        <v>0</v>
      </c>
      <c r="D27" s="21">
        <f t="shared" si="1"/>
        <v>0</v>
      </c>
    </row>
    <row r="28" spans="1:6" x14ac:dyDescent="0.2">
      <c r="A28" s="39">
        <v>0.46868322789160699</v>
      </c>
      <c r="B28" s="21">
        <f t="shared" si="2"/>
        <v>1.3112882994966197</v>
      </c>
      <c r="C28" s="21">
        <f t="shared" si="0"/>
        <v>0</v>
      </c>
      <c r="D28" s="21">
        <f t="shared" si="1"/>
        <v>0</v>
      </c>
    </row>
    <row r="29" spans="1:6" x14ac:dyDescent="0.2">
      <c r="A29" s="39">
        <v>-1.094437028351156</v>
      </c>
      <c r="B29" s="21">
        <f t="shared" si="2"/>
        <v>0.45006650885166999</v>
      </c>
      <c r="C29" s="21">
        <f t="shared" si="0"/>
        <v>0</v>
      </c>
      <c r="D29" s="21">
        <f t="shared" si="1"/>
        <v>0</v>
      </c>
    </row>
    <row r="30" spans="1:6" x14ac:dyDescent="0.2">
      <c r="A30" s="39">
        <v>0.24938326713704997</v>
      </c>
      <c r="B30" s="21">
        <f t="shared" si="2"/>
        <v>1.1336566227185918</v>
      </c>
      <c r="C30" s="21">
        <f t="shared" si="0"/>
        <v>0</v>
      </c>
      <c r="D30" s="21">
        <f t="shared" si="1"/>
        <v>0</v>
      </c>
    </row>
    <row r="31" spans="1:6" x14ac:dyDescent="0.2">
      <c r="A31" s="39">
        <v>-1.9904721219256245</v>
      </c>
      <c r="B31" s="21">
        <f t="shared" si="2"/>
        <v>0.22928157965130819</v>
      </c>
      <c r="C31" s="21">
        <f t="shared" si="0"/>
        <v>0</v>
      </c>
      <c r="D31" s="21">
        <f t="shared" si="1"/>
        <v>0</v>
      </c>
    </row>
    <row r="32" spans="1:6" x14ac:dyDescent="0.2">
      <c r="A32" s="39">
        <v>0.9904385509949003</v>
      </c>
      <c r="B32" s="21">
        <f t="shared" si="2"/>
        <v>1.847508192171174</v>
      </c>
      <c r="C32" s="21">
        <f t="shared" si="0"/>
        <v>0.34750819217117401</v>
      </c>
      <c r="D32" s="21">
        <f t="shared" si="1"/>
        <v>0.33481117228515589</v>
      </c>
    </row>
    <row r="33" spans="1:15" x14ac:dyDescent="0.2">
      <c r="A33" s="39">
        <v>-1.108264362364306</v>
      </c>
      <c r="B33" s="21">
        <f t="shared" si="2"/>
        <v>0.44562278412399969</v>
      </c>
      <c r="C33" s="21">
        <f t="shared" si="0"/>
        <v>0</v>
      </c>
      <c r="D33" s="21">
        <f t="shared" si="1"/>
        <v>0</v>
      </c>
    </row>
    <row r="34" spans="1:15" x14ac:dyDescent="0.2">
      <c r="A34" s="39">
        <v>0.99337528979145073</v>
      </c>
      <c r="B34" s="21">
        <f t="shared" si="2"/>
        <v>1.8510549524797726</v>
      </c>
      <c r="C34" s="21">
        <f t="shared" si="0"/>
        <v>0.35105495247977259</v>
      </c>
      <c r="D34" s="21">
        <f t="shared" si="1"/>
        <v>0.33822834345835057</v>
      </c>
    </row>
    <row r="35" spans="1:15" x14ac:dyDescent="0.2">
      <c r="A35" s="39">
        <v>0.25347824216029247</v>
      </c>
      <c r="B35" s="21">
        <f t="shared" si="2"/>
        <v>1.1367528284097359</v>
      </c>
      <c r="C35" s="21">
        <f t="shared" si="0"/>
        <v>0</v>
      </c>
      <c r="D35" s="21">
        <f t="shared" si="1"/>
        <v>0</v>
      </c>
    </row>
    <row r="36" spans="1:15" x14ac:dyDescent="0.2">
      <c r="A36" s="39">
        <v>0.46963544882789754</v>
      </c>
      <c r="B36" s="21">
        <f t="shared" si="2"/>
        <v>1.3121145658968452</v>
      </c>
      <c r="C36" s="21">
        <f t="shared" si="0"/>
        <v>0</v>
      </c>
      <c r="D36" s="21">
        <f t="shared" si="1"/>
        <v>0</v>
      </c>
      <c r="O36" s="35"/>
    </row>
    <row r="37" spans="1:15" x14ac:dyDescent="0.2">
      <c r="A37" s="39">
        <v>0.56829420438381828</v>
      </c>
      <c r="B37" s="21">
        <f t="shared" si="2"/>
        <v>1.4004771921623389</v>
      </c>
      <c r="C37" s="21">
        <f t="shared" si="0"/>
        <v>0</v>
      </c>
      <c r="D37" s="21">
        <f t="shared" si="1"/>
        <v>0</v>
      </c>
      <c r="O37" s="35"/>
    </row>
    <row r="38" spans="1:15" x14ac:dyDescent="0.2">
      <c r="A38" s="39">
        <v>1.7471892571297218</v>
      </c>
      <c r="B38" s="21">
        <f t="shared" si="2"/>
        <v>3.0185767433579218</v>
      </c>
      <c r="C38" s="21">
        <f t="shared" si="0"/>
        <v>1.5185767433579218</v>
      </c>
      <c r="D38" s="21">
        <f t="shared" si="1"/>
        <v>1.4630920107868903</v>
      </c>
      <c r="O38" s="35"/>
    </row>
    <row r="39" spans="1:15" x14ac:dyDescent="0.2">
      <c r="A39" s="39">
        <v>0.714879255527748</v>
      </c>
      <c r="B39" s="21">
        <f t="shared" si="2"/>
        <v>1.5423791961483782</v>
      </c>
      <c r="C39" s="21">
        <f t="shared" si="0"/>
        <v>4.2379196148378151E-2</v>
      </c>
      <c r="D39" s="21">
        <f t="shared" si="1"/>
        <v>4.0830773669795629E-2</v>
      </c>
      <c r="O39" s="35"/>
    </row>
    <row r="40" spans="1:15" x14ac:dyDescent="0.2">
      <c r="A40" s="39">
        <v>-3.1643548424478522E-2</v>
      </c>
      <c r="B40" s="21">
        <f t="shared" si="2"/>
        <v>0.93923695034367616</v>
      </c>
      <c r="C40" s="21">
        <f t="shared" si="0"/>
        <v>0</v>
      </c>
      <c r="D40" s="21">
        <f t="shared" si="1"/>
        <v>0</v>
      </c>
      <c r="O40" s="35"/>
    </row>
    <row r="41" spans="1:15" x14ac:dyDescent="0.2">
      <c r="A41" s="39">
        <v>0.13077985360172809</v>
      </c>
      <c r="B41" s="21">
        <f t="shared" si="2"/>
        <v>1.0473733666053133</v>
      </c>
      <c r="C41" s="21">
        <f t="shared" si="0"/>
        <v>0</v>
      </c>
      <c r="D41" s="21">
        <f t="shared" si="1"/>
        <v>0</v>
      </c>
      <c r="O41" s="35"/>
    </row>
    <row r="42" spans="1:15" x14ac:dyDescent="0.2">
      <c r="A42" s="39">
        <v>1.3917513801608332</v>
      </c>
      <c r="B42" s="21">
        <f t="shared" si="2"/>
        <v>2.3987294736386175</v>
      </c>
      <c r="C42" s="21">
        <f t="shared" si="0"/>
        <v>0.89872947363861755</v>
      </c>
      <c r="D42" s="21">
        <f t="shared" si="1"/>
        <v>0.86589230244088278</v>
      </c>
    </row>
    <row r="43" spans="1:15" x14ac:dyDescent="0.2">
      <c r="A43" s="39">
        <v>1.0931987823672014</v>
      </c>
      <c r="B43" s="21">
        <f t="shared" si="2"/>
        <v>1.9756165066882705</v>
      </c>
      <c r="C43" s="21">
        <f t="shared" si="0"/>
        <v>0.47561650668827049</v>
      </c>
      <c r="D43" s="21">
        <f t="shared" si="1"/>
        <v>0.45823875163216859</v>
      </c>
    </row>
    <row r="44" spans="1:15" x14ac:dyDescent="0.2">
      <c r="A44" s="39">
        <v>1.7841174914526543</v>
      </c>
      <c r="B44" s="21">
        <f t="shared" si="2"/>
        <v>3.0913314871521584</v>
      </c>
      <c r="C44" s="21">
        <f t="shared" si="0"/>
        <v>1.5913314871521584</v>
      </c>
      <c r="D44" s="21">
        <f t="shared" si="1"/>
        <v>1.5331884908349227</v>
      </c>
      <c r="O44" s="35"/>
    </row>
    <row r="45" spans="1:15" x14ac:dyDescent="0.2">
      <c r="A45" s="39">
        <v>-0.10971334883105557</v>
      </c>
      <c r="B45" s="21">
        <f t="shared" si="2"/>
        <v>0.89108307454369606</v>
      </c>
      <c r="C45" s="21">
        <f t="shared" si="0"/>
        <v>0</v>
      </c>
      <c r="D45" s="21">
        <f t="shared" si="1"/>
        <v>0</v>
      </c>
    </row>
    <row r="46" spans="1:15" x14ac:dyDescent="0.2">
      <c r="A46" s="39">
        <v>1.0620010739099723</v>
      </c>
      <c r="B46" s="21">
        <f t="shared" si="2"/>
        <v>1.9358393567700838</v>
      </c>
      <c r="C46" s="21">
        <f t="shared" si="0"/>
        <v>0.43583935677008379</v>
      </c>
      <c r="D46" s="21">
        <f t="shared" si="1"/>
        <v>0.41991495238282472</v>
      </c>
    </row>
    <row r="47" spans="1:15" x14ac:dyDescent="0.2">
      <c r="A47" s="39">
        <v>1.1936917039214023</v>
      </c>
      <c r="B47" s="21">
        <f t="shared" si="2"/>
        <v>2.1092140125916092</v>
      </c>
      <c r="C47" s="21">
        <f t="shared" si="0"/>
        <v>0.60921401259160923</v>
      </c>
      <c r="D47" s="21">
        <f t="shared" si="1"/>
        <v>0.58695496199372754</v>
      </c>
    </row>
    <row r="48" spans="1:15" x14ac:dyDescent="0.2">
      <c r="A48" s="39">
        <v>-0.36993504697835372</v>
      </c>
      <c r="B48" s="21">
        <f t="shared" si="2"/>
        <v>0.74671272518609355</v>
      </c>
      <c r="C48" s="21">
        <f t="shared" si="0"/>
        <v>0</v>
      </c>
      <c r="D48" s="21">
        <f t="shared" si="1"/>
        <v>0</v>
      </c>
    </row>
    <row r="49" spans="1:4" x14ac:dyDescent="0.2">
      <c r="A49" s="39">
        <v>7.4565663819148947E-2</v>
      </c>
      <c r="B49" s="21">
        <f t="shared" si="2"/>
        <v>1.0086843575759781</v>
      </c>
      <c r="C49" s="21">
        <f t="shared" si="0"/>
        <v>0</v>
      </c>
      <c r="D49" s="21">
        <f t="shared" si="1"/>
        <v>0</v>
      </c>
    </row>
    <row r="50" spans="1:4" x14ac:dyDescent="0.2">
      <c r="A50" s="39">
        <v>0.75362437253082293</v>
      </c>
      <c r="B50" s="21">
        <f t="shared" si="2"/>
        <v>1.5821371174161805</v>
      </c>
      <c r="C50" s="21">
        <f t="shared" si="0"/>
        <v>8.2137117416180461E-2</v>
      </c>
      <c r="D50" s="21">
        <f t="shared" si="1"/>
        <v>7.9136046832210608E-2</v>
      </c>
    </row>
    <row r="51" spans="1:4" x14ac:dyDescent="0.2">
      <c r="A51" s="39">
        <v>-0.1891930663587065</v>
      </c>
      <c r="B51" s="21">
        <f t="shared" si="2"/>
        <v>0.84444196368978486</v>
      </c>
      <c r="C51" s="21">
        <f t="shared" si="0"/>
        <v>0</v>
      </c>
      <c r="D51" s="21">
        <f t="shared" si="1"/>
        <v>0</v>
      </c>
    </row>
    <row r="52" spans="1:4" x14ac:dyDescent="0.2">
      <c r="A52" s="39">
        <v>1.3546248494745308</v>
      </c>
      <c r="B52" s="21">
        <f t="shared" si="2"/>
        <v>2.3416620784226239</v>
      </c>
      <c r="C52" s="21">
        <f t="shared" si="0"/>
        <v>0.84166207842262386</v>
      </c>
      <c r="D52" s="21">
        <f t="shared" si="1"/>
        <v>0.81090999721190105</v>
      </c>
    </row>
    <row r="53" spans="1:4" x14ac:dyDescent="0.2">
      <c r="A53" s="39">
        <v>-0.46417085429196042</v>
      </c>
      <c r="B53" s="21">
        <f t="shared" si="2"/>
        <v>0.70002046071938084</v>
      </c>
      <c r="C53" s="21">
        <f t="shared" si="0"/>
        <v>0</v>
      </c>
      <c r="D53" s="21">
        <f t="shared" si="1"/>
        <v>0</v>
      </c>
    </row>
    <row r="54" spans="1:4" x14ac:dyDescent="0.2">
      <c r="A54" s="39">
        <v>-1.8376534163987486</v>
      </c>
      <c r="B54" s="21">
        <f t="shared" si="2"/>
        <v>0.25866644090362712</v>
      </c>
      <c r="C54" s="21">
        <f t="shared" si="0"/>
        <v>0</v>
      </c>
      <c r="D54" s="21">
        <f t="shared" si="1"/>
        <v>0</v>
      </c>
    </row>
    <row r="55" spans="1:4" x14ac:dyDescent="0.2">
      <c r="A55" s="39">
        <v>1.4573763207110524</v>
      </c>
      <c r="B55" s="21">
        <f t="shared" si="2"/>
        <v>2.5029384844010858</v>
      </c>
      <c r="C55" s="21">
        <f t="shared" si="0"/>
        <v>1.0029384844010858</v>
      </c>
      <c r="D55" s="21">
        <f t="shared" si="1"/>
        <v>0.96629379467066101</v>
      </c>
    </row>
    <row r="56" spans="1:4" x14ac:dyDescent="0.2">
      <c r="A56" s="39">
        <v>-0.53730146911804211</v>
      </c>
      <c r="B56" s="21">
        <f t="shared" si="2"/>
        <v>0.66565539261818563</v>
      </c>
      <c r="C56" s="21">
        <f t="shared" si="0"/>
        <v>0</v>
      </c>
      <c r="D56" s="21">
        <f t="shared" si="1"/>
        <v>0</v>
      </c>
    </row>
    <row r="57" spans="1:4" x14ac:dyDescent="0.2">
      <c r="A57" s="39">
        <v>-0.51426062958017726</v>
      </c>
      <c r="B57" s="21">
        <f t="shared" si="2"/>
        <v>0.67631159078350334</v>
      </c>
      <c r="C57" s="21">
        <f t="shared" si="0"/>
        <v>0</v>
      </c>
      <c r="D57" s="21">
        <f t="shared" si="1"/>
        <v>0</v>
      </c>
    </row>
    <row r="58" spans="1:4" x14ac:dyDescent="0.2">
      <c r="A58" s="39">
        <v>1.4316451830476578</v>
      </c>
      <c r="B58" s="21">
        <f t="shared" si="2"/>
        <v>2.4615625501390537</v>
      </c>
      <c r="C58" s="21">
        <f t="shared" si="0"/>
        <v>0.96156255013905367</v>
      </c>
      <c r="D58" s="21">
        <f t="shared" si="1"/>
        <v>0.92642962638123894</v>
      </c>
    </row>
    <row r="59" spans="1:4" x14ac:dyDescent="0.2">
      <c r="A59" s="39">
        <v>1.692997822029974</v>
      </c>
      <c r="B59" s="21">
        <f t="shared" si="2"/>
        <v>2.9148404318122303</v>
      </c>
      <c r="C59" s="21">
        <f t="shared" si="0"/>
        <v>1.4148404318122303</v>
      </c>
      <c r="D59" s="21">
        <f t="shared" si="1"/>
        <v>1.3631459466088034</v>
      </c>
    </row>
    <row r="60" spans="1:4" x14ac:dyDescent="0.2">
      <c r="A60" s="39">
        <v>0.36809546137741184</v>
      </c>
      <c r="B60" s="21">
        <f t="shared" si="2"/>
        <v>1.226749579970821</v>
      </c>
      <c r="C60" s="21">
        <f t="shared" si="0"/>
        <v>0</v>
      </c>
      <c r="D60" s="21">
        <f t="shared" si="1"/>
        <v>0</v>
      </c>
    </row>
    <row r="61" spans="1:4" x14ac:dyDescent="0.2">
      <c r="A61" s="39">
        <v>0.61560341520505135</v>
      </c>
      <c r="B61" s="21">
        <f t="shared" si="2"/>
        <v>1.4448453183253791</v>
      </c>
      <c r="C61" s="21">
        <f t="shared" si="0"/>
        <v>0</v>
      </c>
      <c r="D61" s="21">
        <f t="shared" si="1"/>
        <v>0</v>
      </c>
    </row>
    <row r="62" spans="1:4" x14ac:dyDescent="0.2">
      <c r="A62" s="39">
        <v>0.38412288756402185</v>
      </c>
      <c r="B62" s="21">
        <f t="shared" si="2"/>
        <v>1.2398622078073265</v>
      </c>
      <c r="C62" s="21">
        <f t="shared" si="0"/>
        <v>0</v>
      </c>
      <c r="D62" s="21">
        <f t="shared" si="1"/>
        <v>0</v>
      </c>
    </row>
    <row r="63" spans="1:4" x14ac:dyDescent="0.2">
      <c r="A63" s="39">
        <v>0.77507880228023363</v>
      </c>
      <c r="B63" s="21">
        <f t="shared" si="2"/>
        <v>1.6045750943622561</v>
      </c>
      <c r="C63" s="21">
        <f t="shared" si="0"/>
        <v>0.10457509436225609</v>
      </c>
      <c r="D63" s="21">
        <f t="shared" si="1"/>
        <v>0.10075420011396813</v>
      </c>
    </row>
    <row r="64" spans="1:4" x14ac:dyDescent="0.2">
      <c r="A64" s="39">
        <v>-0.30858640212900407</v>
      </c>
      <c r="B64" s="21">
        <f t="shared" si="2"/>
        <v>0.77864017734410718</v>
      </c>
      <c r="C64" s="21">
        <f t="shared" si="0"/>
        <v>0</v>
      </c>
      <c r="D64" s="21">
        <f t="shared" si="1"/>
        <v>0</v>
      </c>
    </row>
    <row r="65" spans="1:4" x14ac:dyDescent="0.2">
      <c r="A65" s="39">
        <v>-0.92527070929777999</v>
      </c>
      <c r="B65" s="21">
        <f t="shared" si="2"/>
        <v>0.50769801109617663</v>
      </c>
      <c r="C65" s="21">
        <f t="shared" si="0"/>
        <v>0</v>
      </c>
      <c r="D65" s="21">
        <f t="shared" si="1"/>
        <v>0</v>
      </c>
    </row>
    <row r="66" spans="1:4" x14ac:dyDescent="0.2">
      <c r="A66" s="39">
        <v>-0.50526154867857365</v>
      </c>
      <c r="B66" s="21">
        <f t="shared" si="2"/>
        <v>0.6805159432954524</v>
      </c>
      <c r="C66" s="21">
        <f t="shared" si="0"/>
        <v>0</v>
      </c>
      <c r="D66" s="21">
        <f t="shared" si="1"/>
        <v>0</v>
      </c>
    </row>
    <row r="67" spans="1:4" x14ac:dyDescent="0.2">
      <c r="A67" s="39">
        <v>-0.61757931079274886</v>
      </c>
      <c r="B67" s="21">
        <f t="shared" si="2"/>
        <v>0.62971745850343519</v>
      </c>
      <c r="C67" s="21">
        <f t="shared" si="0"/>
        <v>0</v>
      </c>
      <c r="D67" s="21">
        <f t="shared" si="1"/>
        <v>0</v>
      </c>
    </row>
    <row r="68" spans="1:4" x14ac:dyDescent="0.2">
      <c r="A68" s="39">
        <v>-0.46077347270880048</v>
      </c>
      <c r="B68" s="21">
        <f t="shared" si="2"/>
        <v>0.70165589739498391</v>
      </c>
      <c r="C68" s="21">
        <f t="shared" si="0"/>
        <v>0</v>
      </c>
      <c r="D68" s="21">
        <f t="shared" si="1"/>
        <v>0</v>
      </c>
    </row>
    <row r="69" spans="1:4" x14ac:dyDescent="0.2">
      <c r="A69" s="39">
        <v>-9.9840895973150448E-2</v>
      </c>
      <c r="B69" s="21">
        <f t="shared" si="2"/>
        <v>0.89704194424043959</v>
      </c>
      <c r="C69" s="21">
        <f t="shared" si="0"/>
        <v>0</v>
      </c>
      <c r="D69" s="21">
        <f t="shared" si="1"/>
        <v>0</v>
      </c>
    </row>
    <row r="70" spans="1:4" x14ac:dyDescent="0.2">
      <c r="A70" s="39">
        <v>-0.30899479271317659</v>
      </c>
      <c r="B70" s="21">
        <f t="shared" si="2"/>
        <v>0.77842351818271094</v>
      </c>
      <c r="C70" s="21">
        <f t="shared" si="0"/>
        <v>0</v>
      </c>
      <c r="D70" s="21">
        <f t="shared" si="1"/>
        <v>0</v>
      </c>
    </row>
    <row r="71" spans="1:4" x14ac:dyDescent="0.2">
      <c r="A71" s="39">
        <v>1.6508864330078739</v>
      </c>
      <c r="B71" s="21">
        <f t="shared" si="2"/>
        <v>2.8366478678485594</v>
      </c>
      <c r="C71" s="21">
        <f t="shared" si="0"/>
        <v>1.3366478678485594</v>
      </c>
      <c r="D71" s="21">
        <f t="shared" si="1"/>
        <v>1.2878103297961696</v>
      </c>
    </row>
    <row r="72" spans="1:4" x14ac:dyDescent="0.2">
      <c r="A72" s="39">
        <v>-1.1534137749007036</v>
      </c>
      <c r="B72" s="21">
        <f t="shared" si="2"/>
        <v>0.43138066741890818</v>
      </c>
      <c r="C72" s="21">
        <f t="shared" si="0"/>
        <v>0</v>
      </c>
      <c r="D72" s="21">
        <f t="shared" si="1"/>
        <v>0</v>
      </c>
    </row>
    <row r="73" spans="1:4" x14ac:dyDescent="0.2">
      <c r="A73" s="39">
        <v>0.46151194433587606</v>
      </c>
      <c r="B73" s="21">
        <f t="shared" si="2"/>
        <v>1.3050815534248854</v>
      </c>
      <c r="C73" s="21">
        <f t="shared" si="0"/>
        <v>0</v>
      </c>
      <c r="D73" s="21">
        <f t="shared" si="1"/>
        <v>0</v>
      </c>
    </row>
    <row r="74" spans="1:4" x14ac:dyDescent="0.2">
      <c r="A74" s="39">
        <v>-1.5000340221397466</v>
      </c>
      <c r="B74" s="21">
        <f t="shared" si="2"/>
        <v>0.33459148167086933</v>
      </c>
      <c r="C74" s="21">
        <f t="shared" si="0"/>
        <v>0</v>
      </c>
      <c r="D74" s="21">
        <f t="shared" si="1"/>
        <v>0</v>
      </c>
    </row>
    <row r="75" spans="1:4" x14ac:dyDescent="0.2">
      <c r="A75" s="39">
        <v>0.3616717892715936</v>
      </c>
      <c r="B75" s="21">
        <f t="shared" si="2"/>
        <v>1.221531335638663</v>
      </c>
      <c r="C75" s="21">
        <f t="shared" si="0"/>
        <v>0</v>
      </c>
      <c r="D75" s="21">
        <f t="shared" si="1"/>
        <v>0</v>
      </c>
    </row>
    <row r="76" spans="1:4" x14ac:dyDescent="0.2">
      <c r="A76" s="39">
        <v>1.6749271778095114</v>
      </c>
      <c r="B76" s="21">
        <f t="shared" si="2"/>
        <v>2.8810315575989747</v>
      </c>
      <c r="C76" s="21">
        <f t="shared" si="0"/>
        <v>1.3810315575989747</v>
      </c>
      <c r="D76" s="21">
        <f t="shared" si="1"/>
        <v>1.3305723582330631</v>
      </c>
    </row>
    <row r="77" spans="1:4" x14ac:dyDescent="0.2">
      <c r="A77" s="39">
        <v>-1.3901186421471559</v>
      </c>
      <c r="B77" s="21">
        <f t="shared" si="2"/>
        <v>0.36301916248340588</v>
      </c>
      <c r="C77" s="21">
        <f t="shared" si="0"/>
        <v>0</v>
      </c>
      <c r="D77" s="21">
        <f t="shared" si="1"/>
        <v>0</v>
      </c>
    </row>
    <row r="78" spans="1:4" x14ac:dyDescent="0.2">
      <c r="A78" s="39">
        <v>0.3975063338403575</v>
      </c>
      <c r="B78" s="21">
        <f t="shared" si="2"/>
        <v>1.2509139950982873</v>
      </c>
      <c r="C78" s="21">
        <f t="shared" si="0"/>
        <v>0</v>
      </c>
      <c r="D78" s="21">
        <f t="shared" si="1"/>
        <v>0</v>
      </c>
    </row>
    <row r="79" spans="1:4" x14ac:dyDescent="0.2">
      <c r="A79" s="39">
        <v>-4.7604606651137894E-2</v>
      </c>
      <c r="B79" s="21">
        <f t="shared" si="2"/>
        <v>0.9291977908426482</v>
      </c>
      <c r="C79" s="21">
        <f t="shared" si="0"/>
        <v>0</v>
      </c>
      <c r="D79" s="21">
        <f t="shared" si="1"/>
        <v>0</v>
      </c>
    </row>
    <row r="80" spans="1:4" x14ac:dyDescent="0.2">
      <c r="A80" s="39">
        <v>8.4744870530158223E-2</v>
      </c>
      <c r="B80" s="21">
        <f t="shared" si="2"/>
        <v>1.015588523215186</v>
      </c>
      <c r="C80" s="21">
        <f t="shared" si="0"/>
        <v>0</v>
      </c>
      <c r="D80" s="21">
        <f t="shared" si="1"/>
        <v>0</v>
      </c>
    </row>
    <row r="81" spans="1:4" x14ac:dyDescent="0.2">
      <c r="A81" s="39">
        <v>0.42078121145639724</v>
      </c>
      <c r="B81" s="21">
        <f t="shared" si="2"/>
        <v>1.2703581510192359</v>
      </c>
      <c r="C81" s="21">
        <f t="shared" si="0"/>
        <v>0</v>
      </c>
      <c r="D81" s="21">
        <f t="shared" si="1"/>
        <v>0</v>
      </c>
    </row>
    <row r="82" spans="1:4" x14ac:dyDescent="0.2">
      <c r="A82" s="39">
        <v>-0.25559524662037975</v>
      </c>
      <c r="B82" s="21">
        <f t="shared" si="2"/>
        <v>0.80723311186882529</v>
      </c>
      <c r="C82" s="21">
        <f t="shared" si="0"/>
        <v>0</v>
      </c>
      <c r="D82" s="21">
        <f t="shared" si="1"/>
        <v>0</v>
      </c>
    </row>
    <row r="83" spans="1:4" x14ac:dyDescent="0.2">
      <c r="A83" s="39">
        <v>0.36573900960785966</v>
      </c>
      <c r="B83" s="21">
        <f t="shared" si="2"/>
        <v>1.2248328633090315</v>
      </c>
      <c r="C83" s="21">
        <f t="shared" si="0"/>
        <v>0</v>
      </c>
      <c r="D83" s="21">
        <f t="shared" si="1"/>
        <v>0</v>
      </c>
    </row>
    <row r="84" spans="1:4" x14ac:dyDescent="0.2">
      <c r="A84" s="39">
        <v>-0.42712623525788834</v>
      </c>
      <c r="B84" s="21">
        <f t="shared" si="2"/>
        <v>0.71804421936247331</v>
      </c>
      <c r="C84" s="21">
        <f t="shared" si="0"/>
        <v>0</v>
      </c>
      <c r="D84" s="21">
        <f t="shared" si="1"/>
        <v>0</v>
      </c>
    </row>
    <row r="85" spans="1:4" x14ac:dyDescent="0.2">
      <c r="A85" s="39">
        <v>2.686133984092812E-2</v>
      </c>
      <c r="B85" s="21">
        <f t="shared" si="2"/>
        <v>0.97691406275208426</v>
      </c>
      <c r="C85" s="21">
        <f t="shared" ref="C85:C148" si="3">MAX(B85-B$10,0)</f>
        <v>0</v>
      </c>
      <c r="D85" s="21">
        <f t="shared" ref="D85:D148" si="4">EXP(-B$13*B$11)*C85</f>
        <v>0</v>
      </c>
    </row>
    <row r="86" spans="1:4" x14ac:dyDescent="0.2">
      <c r="A86" s="39">
        <v>0.14334145894413108</v>
      </c>
      <c r="B86" s="21">
        <f t="shared" ref="B86:B149" si="5">$B$9*(1+(EXP(($B$13-0.5*($B$12)^2)*$B$11+($B$12*($B$11^(0.5))*A86)))-1)-$B$15</f>
        <v>1.0562084459727641</v>
      </c>
      <c r="C86" s="21">
        <f t="shared" si="3"/>
        <v>0</v>
      </c>
      <c r="D86" s="21">
        <f t="shared" si="4"/>
        <v>0</v>
      </c>
    </row>
    <row r="87" spans="1:4" x14ac:dyDescent="0.2">
      <c r="A87" s="39">
        <v>0.3872746897552512</v>
      </c>
      <c r="B87" s="21">
        <f t="shared" si="5"/>
        <v>1.2424564893955621</v>
      </c>
      <c r="C87" s="21">
        <f t="shared" si="3"/>
        <v>0</v>
      </c>
      <c r="D87" s="21">
        <f t="shared" si="4"/>
        <v>0</v>
      </c>
    </row>
    <row r="88" spans="1:4" x14ac:dyDescent="0.2">
      <c r="A88" s="39">
        <v>-9.2706043652376252E-2</v>
      </c>
      <c r="B88" s="21">
        <f t="shared" si="5"/>
        <v>0.90137165800570829</v>
      </c>
      <c r="C88" s="21">
        <f t="shared" si="3"/>
        <v>0</v>
      </c>
      <c r="D88" s="21">
        <f t="shared" si="4"/>
        <v>0</v>
      </c>
    </row>
    <row r="89" spans="1:4" x14ac:dyDescent="0.2">
      <c r="A89" s="39">
        <v>1.0123051969844863</v>
      </c>
      <c r="B89" s="21">
        <f t="shared" si="5"/>
        <v>1.8740757631063594</v>
      </c>
      <c r="C89" s="21">
        <f t="shared" si="3"/>
        <v>0.37407576310635937</v>
      </c>
      <c r="D89" s="21">
        <f t="shared" si="4"/>
        <v>0.36040803523679793</v>
      </c>
    </row>
    <row r="90" spans="1:4" x14ac:dyDescent="0.2">
      <c r="A90" s="39">
        <v>-0.25569153879408535</v>
      </c>
      <c r="B90" s="21">
        <f t="shared" si="5"/>
        <v>0.80718028068126246</v>
      </c>
      <c r="C90" s="21">
        <f t="shared" si="3"/>
        <v>0</v>
      </c>
      <c r="D90" s="21">
        <f t="shared" si="4"/>
        <v>0</v>
      </c>
    </row>
    <row r="91" spans="1:4" x14ac:dyDescent="0.2">
      <c r="A91" s="39">
        <v>0.33237901221057925</v>
      </c>
      <c r="B91" s="21">
        <f t="shared" si="5"/>
        <v>1.1980023962572033</v>
      </c>
      <c r="C91" s="21">
        <f t="shared" si="3"/>
        <v>0</v>
      </c>
      <c r="D91" s="21">
        <f t="shared" si="4"/>
        <v>0</v>
      </c>
    </row>
    <row r="92" spans="1:4" x14ac:dyDescent="0.2">
      <c r="A92" s="39">
        <v>-0.70448208699703907</v>
      </c>
      <c r="B92" s="21">
        <f t="shared" si="5"/>
        <v>0.59281637021041977</v>
      </c>
      <c r="C92" s="21">
        <f t="shared" si="3"/>
        <v>0</v>
      </c>
      <c r="D92" s="21">
        <f t="shared" si="4"/>
        <v>0</v>
      </c>
    </row>
    <row r="93" spans="1:4" x14ac:dyDescent="0.2">
      <c r="A93" s="39">
        <v>0.33228760935753421</v>
      </c>
      <c r="B93" s="21">
        <f t="shared" si="5"/>
        <v>1.1979296585109109</v>
      </c>
      <c r="C93" s="21">
        <f t="shared" si="3"/>
        <v>0</v>
      </c>
      <c r="D93" s="21">
        <f t="shared" si="4"/>
        <v>0</v>
      </c>
    </row>
    <row r="94" spans="1:4" x14ac:dyDescent="0.2">
      <c r="A94" s="39">
        <v>0.17993571520405016</v>
      </c>
      <c r="B94" s="21">
        <f t="shared" si="5"/>
        <v>1.0823503763961737</v>
      </c>
      <c r="C94" s="21">
        <f t="shared" si="3"/>
        <v>0</v>
      </c>
      <c r="D94" s="21">
        <f t="shared" si="4"/>
        <v>0</v>
      </c>
    </row>
    <row r="95" spans="1:4" x14ac:dyDescent="0.2">
      <c r="A95" s="39">
        <v>-1.6800697406910878</v>
      </c>
      <c r="B95" s="21">
        <f t="shared" si="5"/>
        <v>0.29209352327431243</v>
      </c>
      <c r="C95" s="21">
        <f t="shared" si="3"/>
        <v>0</v>
      </c>
      <c r="D95" s="21">
        <f t="shared" si="4"/>
        <v>0</v>
      </c>
    </row>
    <row r="96" spans="1:4" x14ac:dyDescent="0.2">
      <c r="A96" s="39">
        <v>-0.12241270676599304</v>
      </c>
      <c r="B96" s="21">
        <f t="shared" si="5"/>
        <v>0.88347243550518351</v>
      </c>
      <c r="C96" s="21">
        <f t="shared" si="3"/>
        <v>0</v>
      </c>
      <c r="D96" s="21">
        <f t="shared" si="4"/>
        <v>0</v>
      </c>
    </row>
    <row r="97" spans="1:4" x14ac:dyDescent="0.2">
      <c r="A97" s="39">
        <v>0.7125259421155955</v>
      </c>
      <c r="B97" s="21">
        <f t="shared" si="5"/>
        <v>1.5399956073058316</v>
      </c>
      <c r="C97" s="21">
        <f t="shared" si="3"/>
        <v>3.9995607305831626E-2</v>
      </c>
      <c r="D97" s="21">
        <f t="shared" si="4"/>
        <v>3.8534274788336972E-2</v>
      </c>
    </row>
    <row r="98" spans="1:4" x14ac:dyDescent="0.2">
      <c r="A98" s="39">
        <v>0.85240935536005147</v>
      </c>
      <c r="B98" s="21">
        <f t="shared" si="5"/>
        <v>1.68802474487534</v>
      </c>
      <c r="C98" s="21">
        <f t="shared" si="3"/>
        <v>0.18802474487534004</v>
      </c>
      <c r="D98" s="21">
        <f t="shared" si="4"/>
        <v>0.18115482359426208</v>
      </c>
    </row>
    <row r="99" spans="1:4" x14ac:dyDescent="0.2">
      <c r="A99" s="39">
        <v>0.14461182033737754</v>
      </c>
      <c r="B99" s="21">
        <f t="shared" si="5"/>
        <v>1.0571058563631504</v>
      </c>
      <c r="C99" s="21">
        <f t="shared" si="3"/>
        <v>0</v>
      </c>
      <c r="D99" s="21">
        <f t="shared" si="4"/>
        <v>0</v>
      </c>
    </row>
    <row r="100" spans="1:4" x14ac:dyDescent="0.2">
      <c r="A100" s="39">
        <v>-2.7778346730154611</v>
      </c>
      <c r="B100" s="21">
        <f t="shared" si="5"/>
        <v>0.11569940327993136</v>
      </c>
      <c r="C100" s="21">
        <f t="shared" si="3"/>
        <v>0</v>
      </c>
      <c r="D100" s="21">
        <f t="shared" si="4"/>
        <v>0</v>
      </c>
    </row>
    <row r="101" spans="1:4" x14ac:dyDescent="0.2">
      <c r="A101" s="39">
        <v>1.0313969784488655</v>
      </c>
      <c r="B101" s="21">
        <f t="shared" si="5"/>
        <v>1.8975742756466389</v>
      </c>
      <c r="C101" s="21">
        <f t="shared" si="3"/>
        <v>0.39757427564663894</v>
      </c>
      <c r="D101" s="21">
        <f t="shared" si="4"/>
        <v>0.38304797497868776</v>
      </c>
    </row>
    <row r="102" spans="1:4" x14ac:dyDescent="0.2">
      <c r="A102" s="39">
        <v>-1.4541933515398521E-2</v>
      </c>
      <c r="B102" s="21">
        <f t="shared" si="5"/>
        <v>0.95010655535434374</v>
      </c>
      <c r="C102" s="21">
        <f t="shared" si="3"/>
        <v>0</v>
      </c>
      <c r="D102" s="21">
        <f t="shared" si="4"/>
        <v>0</v>
      </c>
    </row>
    <row r="103" spans="1:4" x14ac:dyDescent="0.2">
      <c r="A103" s="39">
        <v>1.0554328082467705</v>
      </c>
      <c r="B103" s="21">
        <f t="shared" si="5"/>
        <v>1.9275643507661508</v>
      </c>
      <c r="C103" s="21">
        <f t="shared" si="3"/>
        <v>0.42756435076615085</v>
      </c>
      <c r="D103" s="21">
        <f t="shared" si="4"/>
        <v>0.41194229296569423</v>
      </c>
    </row>
    <row r="104" spans="1:4" x14ac:dyDescent="0.2">
      <c r="A104" s="39">
        <v>-0.92400760592414999</v>
      </c>
      <c r="B104" s="21">
        <f t="shared" si="5"/>
        <v>0.50815193590500529</v>
      </c>
      <c r="C104" s="21">
        <f t="shared" si="3"/>
        <v>0</v>
      </c>
      <c r="D104" s="21">
        <f t="shared" si="4"/>
        <v>0</v>
      </c>
    </row>
    <row r="105" spans="1:4" x14ac:dyDescent="0.2">
      <c r="A105" s="39">
        <v>1.1881306403816108</v>
      </c>
      <c r="B105" s="21">
        <f t="shared" si="5"/>
        <v>2.1015969868520665</v>
      </c>
      <c r="C105" s="21">
        <f t="shared" si="3"/>
        <v>0.60159698685206653</v>
      </c>
      <c r="D105" s="21">
        <f t="shared" si="4"/>
        <v>0.57961624200198036</v>
      </c>
    </row>
    <row r="106" spans="1:4" x14ac:dyDescent="0.2">
      <c r="A106" s="39">
        <v>0.49136647679290696</v>
      </c>
      <c r="B106" s="21">
        <f t="shared" si="5"/>
        <v>1.3311070282878457</v>
      </c>
      <c r="C106" s="21">
        <f t="shared" si="3"/>
        <v>0</v>
      </c>
      <c r="D106" s="21">
        <f t="shared" si="4"/>
        <v>0</v>
      </c>
    </row>
    <row r="107" spans="1:4" x14ac:dyDescent="0.2">
      <c r="A107" s="39">
        <v>-0.59885698205062921</v>
      </c>
      <c r="B107" s="21">
        <f t="shared" si="5"/>
        <v>0.63793646629138301</v>
      </c>
      <c r="C107" s="21">
        <f t="shared" si="3"/>
        <v>0</v>
      </c>
      <c r="D107" s="21">
        <f t="shared" si="4"/>
        <v>0</v>
      </c>
    </row>
    <row r="108" spans="1:4" x14ac:dyDescent="0.2">
      <c r="A108" s="39">
        <v>-0.87196062761092852</v>
      </c>
      <c r="B108" s="21">
        <f t="shared" si="5"/>
        <v>0.52717504650385993</v>
      </c>
      <c r="C108" s="21">
        <f t="shared" si="3"/>
        <v>0</v>
      </c>
      <c r="D108" s="21">
        <f t="shared" si="4"/>
        <v>0</v>
      </c>
    </row>
    <row r="109" spans="1:4" x14ac:dyDescent="0.2">
      <c r="A109" s="39">
        <v>-2.4634928145914876</v>
      </c>
      <c r="B109" s="21">
        <f t="shared" si="5"/>
        <v>0.15440839275160281</v>
      </c>
      <c r="C109" s="21">
        <f t="shared" si="3"/>
        <v>0</v>
      </c>
      <c r="D109" s="21">
        <f t="shared" si="4"/>
        <v>0</v>
      </c>
    </row>
    <row r="110" spans="1:4" x14ac:dyDescent="0.2">
      <c r="A110" s="39">
        <v>-1.4036349771020631</v>
      </c>
      <c r="B110" s="21">
        <f t="shared" si="5"/>
        <v>0.35941590875117546</v>
      </c>
      <c r="C110" s="21">
        <f t="shared" si="3"/>
        <v>0</v>
      </c>
      <c r="D110" s="21">
        <f t="shared" si="4"/>
        <v>0</v>
      </c>
    </row>
    <row r="111" spans="1:4" x14ac:dyDescent="0.2">
      <c r="A111" s="39">
        <v>-0.62574960357703169</v>
      </c>
      <c r="B111" s="21">
        <f t="shared" si="5"/>
        <v>0.62616113085014791</v>
      </c>
      <c r="C111" s="21">
        <f t="shared" si="3"/>
        <v>0</v>
      </c>
      <c r="D111" s="21">
        <f t="shared" si="4"/>
        <v>0</v>
      </c>
    </row>
    <row r="112" spans="1:4" x14ac:dyDescent="0.2">
      <c r="A112" s="39">
        <v>5.704847549223728E-2</v>
      </c>
      <c r="B112" s="21">
        <f t="shared" si="5"/>
        <v>0.99690668634226909</v>
      </c>
      <c r="C112" s="21">
        <f t="shared" si="3"/>
        <v>0</v>
      </c>
      <c r="D112" s="21">
        <f t="shared" si="4"/>
        <v>0</v>
      </c>
    </row>
    <row r="113" spans="1:4" x14ac:dyDescent="0.2">
      <c r="A113" s="39">
        <v>-0.61824787124535785</v>
      </c>
      <c r="B113" s="21">
        <f t="shared" si="5"/>
        <v>0.62942575972670844</v>
      </c>
      <c r="C113" s="21">
        <f t="shared" si="3"/>
        <v>0</v>
      </c>
      <c r="D113" s="21">
        <f t="shared" si="4"/>
        <v>0</v>
      </c>
    </row>
    <row r="114" spans="1:4" x14ac:dyDescent="0.2">
      <c r="A114" s="39">
        <v>-1.5517377477479022</v>
      </c>
      <c r="B114" s="21">
        <f t="shared" si="5"/>
        <v>0.32188747857664035</v>
      </c>
      <c r="C114" s="21">
        <f t="shared" si="3"/>
        <v>0</v>
      </c>
      <c r="D114" s="21">
        <f t="shared" si="4"/>
        <v>0</v>
      </c>
    </row>
    <row r="115" spans="1:4" x14ac:dyDescent="0.2">
      <c r="A115" s="39">
        <v>-1.2556896855974133</v>
      </c>
      <c r="B115" s="21">
        <f t="shared" si="5"/>
        <v>0.40058355853619898</v>
      </c>
      <c r="C115" s="21">
        <f t="shared" si="3"/>
        <v>0</v>
      </c>
      <c r="D115" s="21">
        <f t="shared" si="4"/>
        <v>0</v>
      </c>
    </row>
    <row r="116" spans="1:4" x14ac:dyDescent="0.2">
      <c r="A116" s="39">
        <v>0.25578310006550664</v>
      </c>
      <c r="B116" s="21">
        <f t="shared" si="5"/>
        <v>1.1384990588236144</v>
      </c>
      <c r="C116" s="21">
        <f t="shared" si="3"/>
        <v>0</v>
      </c>
      <c r="D116" s="21">
        <f t="shared" si="4"/>
        <v>0</v>
      </c>
    </row>
    <row r="117" spans="1:4" x14ac:dyDescent="0.2">
      <c r="A117" s="39">
        <v>-0.50777934987888174</v>
      </c>
      <c r="B117" s="21">
        <f t="shared" si="5"/>
        <v>0.67933721970667049</v>
      </c>
      <c r="C117" s="21">
        <f t="shared" si="3"/>
        <v>0</v>
      </c>
      <c r="D117" s="21">
        <f t="shared" si="4"/>
        <v>0</v>
      </c>
    </row>
    <row r="118" spans="1:4" x14ac:dyDescent="0.2">
      <c r="A118" s="39">
        <v>-0.2339929153010154</v>
      </c>
      <c r="B118" s="21">
        <f t="shared" si="5"/>
        <v>0.81916703907478849</v>
      </c>
      <c r="C118" s="21">
        <f t="shared" si="3"/>
        <v>0</v>
      </c>
      <c r="D118" s="21">
        <f t="shared" si="4"/>
        <v>0</v>
      </c>
    </row>
    <row r="119" spans="1:4" x14ac:dyDescent="0.2">
      <c r="A119" s="39">
        <v>1.8329115597112948</v>
      </c>
      <c r="B119" s="21">
        <f t="shared" si="5"/>
        <v>3.1901071426606711</v>
      </c>
      <c r="C119" s="21">
        <f t="shared" si="3"/>
        <v>1.6901071426606711</v>
      </c>
      <c r="D119" s="21">
        <f t="shared" si="4"/>
        <v>1.6283551480795089</v>
      </c>
    </row>
    <row r="120" spans="1:4" x14ac:dyDescent="0.2">
      <c r="A120" s="39">
        <v>0.11842668660000362</v>
      </c>
      <c r="B120" s="21">
        <f t="shared" si="5"/>
        <v>1.0387530763147632</v>
      </c>
      <c r="C120" s="21">
        <f t="shared" si="3"/>
        <v>0</v>
      </c>
      <c r="D120" s="21">
        <f t="shared" si="4"/>
        <v>0</v>
      </c>
    </row>
    <row r="121" spans="1:4" x14ac:dyDescent="0.2">
      <c r="A121" s="39">
        <v>0.79924710080382888</v>
      </c>
      <c r="B121" s="21">
        <f t="shared" si="5"/>
        <v>1.630218714587685</v>
      </c>
      <c r="C121" s="21">
        <f t="shared" si="3"/>
        <v>0.13021871458768497</v>
      </c>
      <c r="D121" s="21">
        <f t="shared" si="4"/>
        <v>0.12546087104356174</v>
      </c>
    </row>
    <row r="122" spans="1:4" x14ac:dyDescent="0.2">
      <c r="A122" s="39">
        <v>0.51049286348781919</v>
      </c>
      <c r="B122" s="21">
        <f t="shared" si="5"/>
        <v>1.3480404357587423</v>
      </c>
      <c r="C122" s="21">
        <f t="shared" si="3"/>
        <v>0</v>
      </c>
      <c r="D122" s="21">
        <f t="shared" si="4"/>
        <v>0</v>
      </c>
    </row>
    <row r="123" spans="1:4" x14ac:dyDescent="0.2">
      <c r="A123" s="39">
        <v>0.42386464121803474</v>
      </c>
      <c r="B123" s="21">
        <f t="shared" si="5"/>
        <v>1.272955628795218</v>
      </c>
      <c r="C123" s="21">
        <f t="shared" si="3"/>
        <v>0</v>
      </c>
      <c r="D123" s="21">
        <f t="shared" si="4"/>
        <v>0</v>
      </c>
    </row>
    <row r="124" spans="1:4" x14ac:dyDescent="0.2">
      <c r="A124" s="39">
        <v>1.166032190632762</v>
      </c>
      <c r="B124" s="21">
        <f t="shared" si="5"/>
        <v>2.0715919586922071</v>
      </c>
      <c r="C124" s="21">
        <f t="shared" si="3"/>
        <v>0.57159195869220714</v>
      </c>
      <c r="D124" s="21">
        <f t="shared" si="4"/>
        <v>0.5507075173187268</v>
      </c>
    </row>
    <row r="125" spans="1:4" x14ac:dyDescent="0.2">
      <c r="A125" s="39">
        <v>0.22580825613465094</v>
      </c>
      <c r="B125" s="21">
        <f t="shared" si="5"/>
        <v>1.1159867155244918</v>
      </c>
      <c r="C125" s="21">
        <f t="shared" si="3"/>
        <v>0</v>
      </c>
      <c r="D125" s="21">
        <f t="shared" si="4"/>
        <v>0</v>
      </c>
    </row>
    <row r="126" spans="1:4" x14ac:dyDescent="0.2">
      <c r="A126" s="39">
        <v>1.1946010281729731</v>
      </c>
      <c r="B126" s="21">
        <f t="shared" si="5"/>
        <v>2.1104620705066148</v>
      </c>
      <c r="C126" s="21">
        <f t="shared" si="3"/>
        <v>0.61046207050661483</v>
      </c>
      <c r="D126" s="21">
        <f t="shared" si="4"/>
        <v>0.58815741921061226</v>
      </c>
    </row>
    <row r="127" spans="1:4" x14ac:dyDescent="0.2">
      <c r="A127" s="39">
        <v>-7.7038085033859199E-2</v>
      </c>
      <c r="B127" s="21">
        <f t="shared" si="5"/>
        <v>0.91094844148184517</v>
      </c>
      <c r="C127" s="21">
        <f t="shared" si="3"/>
        <v>0</v>
      </c>
      <c r="D127" s="21">
        <f t="shared" si="4"/>
        <v>0</v>
      </c>
    </row>
    <row r="128" spans="1:4" x14ac:dyDescent="0.2">
      <c r="A128" s="39">
        <v>-0.28853119980127645</v>
      </c>
      <c r="B128" s="21">
        <f t="shared" si="5"/>
        <v>0.78934899891960897</v>
      </c>
      <c r="C128" s="21">
        <f t="shared" si="3"/>
        <v>0</v>
      </c>
      <c r="D128" s="21">
        <f t="shared" si="4"/>
        <v>0</v>
      </c>
    </row>
    <row r="129" spans="1:4" x14ac:dyDescent="0.2">
      <c r="A129" s="39">
        <v>-0.70006657954343832</v>
      </c>
      <c r="B129" s="21">
        <f t="shared" si="5"/>
        <v>0.59464280072927045</v>
      </c>
      <c r="C129" s="21">
        <f t="shared" si="3"/>
        <v>0</v>
      </c>
      <c r="D129" s="21">
        <f t="shared" si="4"/>
        <v>0</v>
      </c>
    </row>
    <row r="130" spans="1:4" x14ac:dyDescent="0.2">
      <c r="A130" s="39">
        <v>2.1849479941530037</v>
      </c>
      <c r="B130" s="21">
        <f t="shared" si="5"/>
        <v>4.0006918042816135</v>
      </c>
      <c r="C130" s="21">
        <f t="shared" si="3"/>
        <v>2.5006918042816135</v>
      </c>
      <c r="D130" s="21">
        <f t="shared" si="4"/>
        <v>2.4093232141790635</v>
      </c>
    </row>
    <row r="131" spans="1:4" x14ac:dyDescent="0.2">
      <c r="A131" s="39">
        <v>-0.8597439081577366</v>
      </c>
      <c r="B131" s="21">
        <f t="shared" si="5"/>
        <v>0.53173171887211512</v>
      </c>
      <c r="C131" s="21">
        <f t="shared" si="3"/>
        <v>0</v>
      </c>
      <c r="D131" s="21">
        <f t="shared" si="4"/>
        <v>0</v>
      </c>
    </row>
    <row r="132" spans="1:4" x14ac:dyDescent="0.2">
      <c r="A132" s="39">
        <v>1.8428136755414339</v>
      </c>
      <c r="B132" s="21">
        <f t="shared" si="5"/>
        <v>3.2105271299535101</v>
      </c>
      <c r="C132" s="21">
        <f t="shared" si="3"/>
        <v>1.7105271299535101</v>
      </c>
      <c r="D132" s="21">
        <f t="shared" si="4"/>
        <v>1.6480290436525828</v>
      </c>
    </row>
    <row r="133" spans="1:4" x14ac:dyDescent="0.2">
      <c r="A133" s="39">
        <v>0.79104395007128214</v>
      </c>
      <c r="B133" s="21">
        <f t="shared" si="5"/>
        <v>1.6214708349305889</v>
      </c>
      <c r="C133" s="21">
        <f t="shared" si="3"/>
        <v>0.12147083493058886</v>
      </c>
      <c r="D133" s="21">
        <f t="shared" si="4"/>
        <v>0.11703261551179252</v>
      </c>
    </row>
    <row r="134" spans="1:4" x14ac:dyDescent="0.2">
      <c r="A134" s="39">
        <v>0.12290097980996049</v>
      </c>
      <c r="B134" s="21">
        <f t="shared" si="5"/>
        <v>1.0418675524459642</v>
      </c>
      <c r="C134" s="21">
        <f t="shared" si="3"/>
        <v>0</v>
      </c>
      <c r="D134" s="21">
        <f t="shared" si="4"/>
        <v>0</v>
      </c>
    </row>
    <row r="135" spans="1:4" x14ac:dyDescent="0.2">
      <c r="A135" s="39">
        <v>0.37192465290288024</v>
      </c>
      <c r="B135" s="21">
        <f t="shared" si="5"/>
        <v>1.2298703087729523</v>
      </c>
      <c r="C135" s="21">
        <f t="shared" si="3"/>
        <v>0</v>
      </c>
      <c r="D135" s="21">
        <f t="shared" si="4"/>
        <v>0</v>
      </c>
    </row>
    <row r="136" spans="1:4" x14ac:dyDescent="0.2">
      <c r="A136" s="39">
        <v>0.36551433853689119</v>
      </c>
      <c r="B136" s="21">
        <f t="shared" si="5"/>
        <v>1.2246502669987527</v>
      </c>
      <c r="C136" s="21">
        <f t="shared" si="3"/>
        <v>0</v>
      </c>
      <c r="D136" s="21">
        <f t="shared" si="4"/>
        <v>0</v>
      </c>
    </row>
    <row r="137" spans="1:4" x14ac:dyDescent="0.2">
      <c r="A137" s="39">
        <v>0.10991736884184324</v>
      </c>
      <c r="B137" s="21">
        <f t="shared" si="5"/>
        <v>1.0328541554531139</v>
      </c>
      <c r="C137" s="21">
        <f t="shared" si="3"/>
        <v>0</v>
      </c>
      <c r="D137" s="21">
        <f t="shared" si="4"/>
        <v>0</v>
      </c>
    </row>
    <row r="138" spans="1:4" x14ac:dyDescent="0.2">
      <c r="A138" s="39">
        <v>-2.7528689000998544E-2</v>
      </c>
      <c r="B138" s="21">
        <f t="shared" si="5"/>
        <v>0.94184158071052493</v>
      </c>
      <c r="C138" s="21">
        <f t="shared" si="3"/>
        <v>0</v>
      </c>
      <c r="D138" s="21">
        <f t="shared" si="4"/>
        <v>0</v>
      </c>
    </row>
    <row r="139" spans="1:4" x14ac:dyDescent="0.2">
      <c r="A139" s="39">
        <v>-0.48867661419848696</v>
      </c>
      <c r="B139" s="21">
        <f t="shared" si="5"/>
        <v>0.6883273587488008</v>
      </c>
      <c r="C139" s="21">
        <f t="shared" si="3"/>
        <v>0</v>
      </c>
      <c r="D139" s="21">
        <f t="shared" si="4"/>
        <v>0</v>
      </c>
    </row>
    <row r="140" spans="1:4" x14ac:dyDescent="0.2">
      <c r="A140" s="39">
        <v>1.4653805002541436E-2</v>
      </c>
      <c r="B140" s="21">
        <f t="shared" si="5"/>
        <v>0.96893690785955067</v>
      </c>
      <c r="C140" s="21">
        <f t="shared" si="3"/>
        <v>0</v>
      </c>
      <c r="D140" s="21">
        <f t="shared" si="4"/>
        <v>0</v>
      </c>
    </row>
    <row r="141" spans="1:4" x14ac:dyDescent="0.2">
      <c r="A141" s="39">
        <v>-1.4589718317631091</v>
      </c>
      <c r="B141" s="21">
        <f t="shared" si="5"/>
        <v>0.34498096180627991</v>
      </c>
      <c r="C141" s="21">
        <f t="shared" si="3"/>
        <v>0</v>
      </c>
      <c r="D141" s="21">
        <f t="shared" si="4"/>
        <v>0</v>
      </c>
    </row>
    <row r="142" spans="1:4" x14ac:dyDescent="0.2">
      <c r="A142" s="39">
        <v>-1.3299012796219802</v>
      </c>
      <c r="B142" s="21">
        <f t="shared" si="5"/>
        <v>0.37945185929838254</v>
      </c>
      <c r="C142" s="21">
        <f t="shared" si="3"/>
        <v>0</v>
      </c>
      <c r="D142" s="21">
        <f t="shared" si="4"/>
        <v>0</v>
      </c>
    </row>
    <row r="143" spans="1:4" x14ac:dyDescent="0.2">
      <c r="A143" s="39">
        <v>-1.0169779476693714</v>
      </c>
      <c r="B143" s="21">
        <f t="shared" si="5"/>
        <v>0.47569127940229017</v>
      </c>
      <c r="C143" s="21">
        <f t="shared" si="3"/>
        <v>0</v>
      </c>
      <c r="D143" s="21">
        <f t="shared" si="4"/>
        <v>0</v>
      </c>
    </row>
    <row r="144" spans="1:4" x14ac:dyDescent="0.2">
      <c r="A144" s="39">
        <v>-1.5026364347803527</v>
      </c>
      <c r="B144" s="21">
        <f t="shared" si="5"/>
        <v>0.33394207164596718</v>
      </c>
      <c r="C144" s="21">
        <f t="shared" si="3"/>
        <v>0</v>
      </c>
      <c r="D144" s="21">
        <f t="shared" si="4"/>
        <v>0</v>
      </c>
    </row>
    <row r="145" spans="1:4" x14ac:dyDescent="0.2">
      <c r="A145" s="39">
        <v>0.15519349275061203</v>
      </c>
      <c r="B145" s="21">
        <f t="shared" si="5"/>
        <v>1.0646090581901404</v>
      </c>
      <c r="C145" s="21">
        <f t="shared" si="3"/>
        <v>0</v>
      </c>
      <c r="D145" s="21">
        <f t="shared" si="4"/>
        <v>0</v>
      </c>
    </row>
    <row r="146" spans="1:4" x14ac:dyDescent="0.2">
      <c r="A146" s="39">
        <v>0.88973185798899102</v>
      </c>
      <c r="B146" s="21">
        <f t="shared" si="5"/>
        <v>1.7297844045715525</v>
      </c>
      <c r="C146" s="21">
        <f t="shared" si="3"/>
        <v>0.22978440457155247</v>
      </c>
      <c r="D146" s="21">
        <f t="shared" si="4"/>
        <v>0.22138869701682318</v>
      </c>
    </row>
    <row r="147" spans="1:4" x14ac:dyDescent="0.2">
      <c r="A147" s="39">
        <v>0.2016973848800368</v>
      </c>
      <c r="B147" s="21">
        <f t="shared" si="5"/>
        <v>1.0981856308362787</v>
      </c>
      <c r="C147" s="21">
        <f t="shared" si="3"/>
        <v>0</v>
      </c>
      <c r="D147" s="21">
        <f t="shared" si="4"/>
        <v>0</v>
      </c>
    </row>
    <row r="148" spans="1:4" x14ac:dyDescent="0.2">
      <c r="A148" s="39">
        <v>-0.94239746393449286</v>
      </c>
      <c r="B148" s="21">
        <f t="shared" si="5"/>
        <v>0.50157878327101824</v>
      </c>
      <c r="C148" s="21">
        <f t="shared" si="3"/>
        <v>0</v>
      </c>
      <c r="D148" s="21">
        <f t="shared" si="4"/>
        <v>0</v>
      </c>
    </row>
    <row r="149" spans="1:4" x14ac:dyDescent="0.2">
      <c r="A149" s="39">
        <v>-0.64613535691721669</v>
      </c>
      <c r="B149" s="21">
        <f t="shared" si="5"/>
        <v>0.61736743046407005</v>
      </c>
      <c r="C149" s="21">
        <f t="shared" ref="C149:C212" si="6">MAX(B149-B$10,0)</f>
        <v>0</v>
      </c>
      <c r="D149" s="21">
        <f t="shared" ref="D149:D212" si="7">EXP(-B$13*B$11)*C149</f>
        <v>0</v>
      </c>
    </row>
    <row r="150" spans="1:4" x14ac:dyDescent="0.2">
      <c r="A150" s="39">
        <v>2.0527752346275405</v>
      </c>
      <c r="B150" s="21">
        <f t="shared" ref="B150:B213" si="8">$B$9*(1+(EXP(($B$13-0.5*($B$12)^2)*$B$11+($B$12*($B$11^(0.5))*A150)))-1)-$B$15</f>
        <v>3.6750218473240266</v>
      </c>
      <c r="C150" s="21">
        <f t="shared" si="6"/>
        <v>2.1750218473240266</v>
      </c>
      <c r="D150" s="21">
        <f t="shared" si="7"/>
        <v>2.0955523664019942</v>
      </c>
    </row>
    <row r="151" spans="1:4" x14ac:dyDescent="0.2">
      <c r="A151" s="39">
        <v>1.7095951166425669</v>
      </c>
      <c r="B151" s="21">
        <f t="shared" si="8"/>
        <v>2.9462350468895195</v>
      </c>
      <c r="C151" s="21">
        <f t="shared" si="6"/>
        <v>1.4462350468895195</v>
      </c>
      <c r="D151" s="21">
        <f t="shared" si="7"/>
        <v>1.3933934864201551</v>
      </c>
    </row>
    <row r="152" spans="1:4" x14ac:dyDescent="0.2">
      <c r="A152" s="39">
        <v>-0.99139801985569098</v>
      </c>
      <c r="B152" s="21">
        <f t="shared" si="8"/>
        <v>0.48443304651679042</v>
      </c>
      <c r="C152" s="21">
        <f t="shared" si="6"/>
        <v>0</v>
      </c>
      <c r="D152" s="21">
        <f t="shared" si="7"/>
        <v>0</v>
      </c>
    </row>
    <row r="153" spans="1:4" x14ac:dyDescent="0.2">
      <c r="A153" s="39">
        <v>-0.82004182551714644</v>
      </c>
      <c r="B153" s="21">
        <f t="shared" si="8"/>
        <v>0.54678555346109592</v>
      </c>
      <c r="C153" s="21">
        <f t="shared" si="6"/>
        <v>0</v>
      </c>
      <c r="D153" s="21">
        <f t="shared" si="7"/>
        <v>0</v>
      </c>
    </row>
    <row r="154" spans="1:4" x14ac:dyDescent="0.2">
      <c r="A154" s="39">
        <v>-0.33644946526004654</v>
      </c>
      <c r="B154" s="21">
        <f t="shared" si="8"/>
        <v>0.76398586984533423</v>
      </c>
      <c r="C154" s="21">
        <f t="shared" si="6"/>
        <v>0</v>
      </c>
      <c r="D154" s="21">
        <f t="shared" si="7"/>
        <v>0</v>
      </c>
    </row>
    <row r="155" spans="1:4" x14ac:dyDescent="0.2">
      <c r="A155" s="39">
        <v>-0.46030322993643585</v>
      </c>
      <c r="B155" s="21">
        <f t="shared" si="8"/>
        <v>0.7018825405544894</v>
      </c>
      <c r="C155" s="21">
        <f t="shared" si="6"/>
        <v>0</v>
      </c>
      <c r="D155" s="21">
        <f t="shared" si="7"/>
        <v>0</v>
      </c>
    </row>
    <row r="156" spans="1:4" x14ac:dyDescent="0.2">
      <c r="A156" s="39">
        <v>0.8696579056121847</v>
      </c>
      <c r="B156" s="21">
        <f t="shared" si="8"/>
        <v>1.7072014498547161</v>
      </c>
      <c r="C156" s="21">
        <f t="shared" si="6"/>
        <v>0.20720144985471611</v>
      </c>
      <c r="D156" s="21">
        <f t="shared" si="7"/>
        <v>0.19963086306428662</v>
      </c>
    </row>
    <row r="157" spans="1:4" x14ac:dyDescent="0.2">
      <c r="A157" s="39">
        <v>0.92962953634214773</v>
      </c>
      <c r="B157" s="21">
        <f t="shared" si="8"/>
        <v>1.7755290606209082</v>
      </c>
      <c r="C157" s="21">
        <f t="shared" si="6"/>
        <v>0.27552906062090821</v>
      </c>
      <c r="D157" s="21">
        <f t="shared" si="7"/>
        <v>0.26546196568417546</v>
      </c>
    </row>
    <row r="158" spans="1:4" x14ac:dyDescent="0.2">
      <c r="A158" s="39">
        <v>-2.0286156834523686E-2</v>
      </c>
      <c r="B158" s="21">
        <f t="shared" si="8"/>
        <v>0.94644246768961704</v>
      </c>
      <c r="C158" s="21">
        <f t="shared" si="6"/>
        <v>0</v>
      </c>
      <c r="D158" s="21">
        <f t="shared" si="7"/>
        <v>0</v>
      </c>
    </row>
    <row r="159" spans="1:4" x14ac:dyDescent="0.2">
      <c r="A159" s="39">
        <v>0.57486552372976607</v>
      </c>
      <c r="B159" s="21">
        <f t="shared" si="8"/>
        <v>1.4065608851741611</v>
      </c>
      <c r="C159" s="21">
        <f t="shared" si="6"/>
        <v>0</v>
      </c>
      <c r="D159" s="21">
        <f t="shared" si="7"/>
        <v>0</v>
      </c>
    </row>
    <row r="160" spans="1:4" x14ac:dyDescent="0.2">
      <c r="A160" s="39">
        <v>-0.84215525546240055</v>
      </c>
      <c r="B160" s="21">
        <f t="shared" si="8"/>
        <v>0.53835419321879041</v>
      </c>
      <c r="C160" s="21">
        <f t="shared" si="6"/>
        <v>0</v>
      </c>
      <c r="D160" s="21">
        <f t="shared" si="7"/>
        <v>0</v>
      </c>
    </row>
    <row r="161" spans="1:4" x14ac:dyDescent="0.2">
      <c r="A161" s="39">
        <v>-0.40050351877296403</v>
      </c>
      <c r="B161" s="21">
        <f t="shared" si="8"/>
        <v>0.73126057176418269</v>
      </c>
      <c r="C161" s="21">
        <f t="shared" si="6"/>
        <v>0</v>
      </c>
      <c r="D161" s="21">
        <f t="shared" si="7"/>
        <v>0</v>
      </c>
    </row>
    <row r="162" spans="1:4" x14ac:dyDescent="0.2">
      <c r="A162" s="39">
        <v>0.79206251534551009</v>
      </c>
      <c r="B162" s="21">
        <f t="shared" si="8"/>
        <v>1.6225545716595178</v>
      </c>
      <c r="C162" s="21">
        <f t="shared" si="6"/>
        <v>0.12255457165951777</v>
      </c>
      <c r="D162" s="21">
        <f t="shared" si="7"/>
        <v>0.1180767553992414</v>
      </c>
    </row>
    <row r="163" spans="1:4" x14ac:dyDescent="0.2">
      <c r="A163" s="39">
        <v>-0.62540883138397974</v>
      </c>
      <c r="B163" s="21">
        <f t="shared" si="8"/>
        <v>0.62630909364938669</v>
      </c>
      <c r="C163" s="21">
        <f t="shared" si="6"/>
        <v>0</v>
      </c>
      <c r="D163" s="21">
        <f t="shared" si="7"/>
        <v>0</v>
      </c>
    </row>
    <row r="164" spans="1:4" x14ac:dyDescent="0.2">
      <c r="A164" s="39">
        <v>7.6224525024842962E-2</v>
      </c>
      <c r="B164" s="21">
        <f t="shared" si="8"/>
        <v>1.0098064701762264</v>
      </c>
      <c r="C164" s="21">
        <f t="shared" si="6"/>
        <v>0</v>
      </c>
      <c r="D164" s="21">
        <f t="shared" si="7"/>
        <v>0</v>
      </c>
    </row>
    <row r="165" spans="1:4" x14ac:dyDescent="0.2">
      <c r="A165" s="39">
        <v>0.37944458175249651</v>
      </c>
      <c r="B165" s="21">
        <f t="shared" si="8"/>
        <v>1.2360209673115867</v>
      </c>
      <c r="C165" s="21">
        <f t="shared" si="6"/>
        <v>0</v>
      </c>
      <c r="D165" s="21">
        <f t="shared" si="7"/>
        <v>0</v>
      </c>
    </row>
    <row r="166" spans="1:4" x14ac:dyDescent="0.2">
      <c r="A166" s="39">
        <v>0.49912905004212799</v>
      </c>
      <c r="B166" s="21">
        <f t="shared" si="8"/>
        <v>1.337954878720615</v>
      </c>
      <c r="C166" s="21">
        <f t="shared" si="6"/>
        <v>0</v>
      </c>
      <c r="D166" s="21">
        <f t="shared" si="7"/>
        <v>0</v>
      </c>
    </row>
    <row r="167" spans="1:4" x14ac:dyDescent="0.2">
      <c r="A167" s="39">
        <v>-0.41509530841761272</v>
      </c>
      <c r="B167" s="21">
        <f t="shared" si="8"/>
        <v>0.72398919759302027</v>
      </c>
      <c r="C167" s="21">
        <f t="shared" si="6"/>
        <v>0</v>
      </c>
      <c r="D167" s="21">
        <f t="shared" si="7"/>
        <v>0</v>
      </c>
    </row>
    <row r="168" spans="1:4" x14ac:dyDescent="0.2">
      <c r="A168" s="39">
        <v>-1.0615212351748633</v>
      </c>
      <c r="B168" s="21">
        <f t="shared" si="8"/>
        <v>0.46080242202281341</v>
      </c>
      <c r="C168" s="21">
        <f t="shared" si="6"/>
        <v>0</v>
      </c>
      <c r="D168" s="21">
        <f t="shared" si="7"/>
        <v>0</v>
      </c>
    </row>
    <row r="169" spans="1:4" x14ac:dyDescent="0.2">
      <c r="A169" s="39">
        <v>1.131462581077439</v>
      </c>
      <c r="B169" s="21">
        <f t="shared" si="8"/>
        <v>2.0254868280168701</v>
      </c>
      <c r="C169" s="21">
        <f t="shared" si="6"/>
        <v>0.52548682801687008</v>
      </c>
      <c r="D169" s="21">
        <f t="shared" si="7"/>
        <v>0.5062869448040902</v>
      </c>
    </row>
    <row r="170" spans="1:4" x14ac:dyDescent="0.2">
      <c r="A170" s="39">
        <v>-0.85935610339437074</v>
      </c>
      <c r="B170" s="21">
        <f t="shared" si="8"/>
        <v>0.53187694217739101</v>
      </c>
      <c r="C170" s="21">
        <f t="shared" si="6"/>
        <v>0</v>
      </c>
      <c r="D170" s="21">
        <f t="shared" si="7"/>
        <v>0</v>
      </c>
    </row>
    <row r="171" spans="1:4" x14ac:dyDescent="0.2">
      <c r="A171" s="39">
        <v>1.5954143503829079</v>
      </c>
      <c r="B171" s="21">
        <f t="shared" si="8"/>
        <v>2.7367748726866146</v>
      </c>
      <c r="C171" s="21">
        <f t="shared" si="6"/>
        <v>1.2367748726866146</v>
      </c>
      <c r="D171" s="21">
        <f t="shared" si="7"/>
        <v>1.1915864267541101</v>
      </c>
    </row>
    <row r="172" spans="1:4" x14ac:dyDescent="0.2">
      <c r="A172" s="39">
        <v>-0.67259626801991435</v>
      </c>
      <c r="B172" s="21">
        <f t="shared" si="8"/>
        <v>0.60612091406479063</v>
      </c>
      <c r="C172" s="21">
        <f t="shared" si="6"/>
        <v>0</v>
      </c>
      <c r="D172" s="21">
        <f t="shared" si="7"/>
        <v>0</v>
      </c>
    </row>
    <row r="173" spans="1:4" x14ac:dyDescent="0.2">
      <c r="A173" s="39">
        <v>-4.39890724164732E-2</v>
      </c>
      <c r="B173" s="21">
        <f t="shared" si="8"/>
        <v>0.93146301360267092</v>
      </c>
      <c r="C173" s="21">
        <f t="shared" si="6"/>
        <v>0</v>
      </c>
      <c r="D173" s="21">
        <f t="shared" si="7"/>
        <v>0</v>
      </c>
    </row>
    <row r="174" spans="1:4" x14ac:dyDescent="0.2">
      <c r="A174" s="39">
        <v>-0.10080820540219287</v>
      </c>
      <c r="B174" s="21">
        <f t="shared" si="8"/>
        <v>0.89645644472610975</v>
      </c>
      <c r="C174" s="21">
        <f t="shared" si="6"/>
        <v>0</v>
      </c>
      <c r="D174" s="21">
        <f t="shared" si="7"/>
        <v>0</v>
      </c>
    </row>
    <row r="175" spans="1:4" x14ac:dyDescent="0.2">
      <c r="A175" s="39">
        <v>-1.0926053853894639</v>
      </c>
      <c r="B175" s="21">
        <f t="shared" si="8"/>
        <v>0.45065806871109226</v>
      </c>
      <c r="C175" s="21">
        <f t="shared" si="6"/>
        <v>0</v>
      </c>
      <c r="D175" s="21">
        <f t="shared" si="7"/>
        <v>0</v>
      </c>
    </row>
    <row r="176" spans="1:4" x14ac:dyDescent="0.2">
      <c r="A176" s="39">
        <v>0.91979782088636974</v>
      </c>
      <c r="B176" s="21">
        <f t="shared" si="8"/>
        <v>1.7641491104965692</v>
      </c>
      <c r="C176" s="21">
        <f t="shared" si="6"/>
        <v>0.26414911049656919</v>
      </c>
      <c r="D176" s="21">
        <f t="shared" si="7"/>
        <v>0.25449780850022119</v>
      </c>
    </row>
    <row r="177" spans="1:4" x14ac:dyDescent="0.2">
      <c r="A177" s="39">
        <v>-0.33167009304996831</v>
      </c>
      <c r="B177" s="21">
        <f t="shared" si="8"/>
        <v>0.76648122071518654</v>
      </c>
      <c r="C177" s="21">
        <f t="shared" si="6"/>
        <v>0</v>
      </c>
      <c r="D177" s="21">
        <f t="shared" si="7"/>
        <v>0</v>
      </c>
    </row>
    <row r="178" spans="1:4" x14ac:dyDescent="0.2">
      <c r="A178" s="39">
        <v>-1.1338258278391677</v>
      </c>
      <c r="B178" s="21">
        <f t="shared" si="8"/>
        <v>0.43750965683838805</v>
      </c>
      <c r="C178" s="21">
        <f t="shared" si="6"/>
        <v>0</v>
      </c>
      <c r="D178" s="21">
        <f t="shared" si="7"/>
        <v>0</v>
      </c>
    </row>
    <row r="179" spans="1:4" x14ac:dyDescent="0.2">
      <c r="A179" s="39">
        <v>0.42859408402762966</v>
      </c>
      <c r="B179" s="21">
        <f t="shared" si="8"/>
        <v>1.2769495623936125</v>
      </c>
      <c r="C179" s="21">
        <f t="shared" si="6"/>
        <v>0</v>
      </c>
      <c r="D179" s="21">
        <f t="shared" si="7"/>
        <v>0</v>
      </c>
    </row>
    <row r="180" spans="1:4" x14ac:dyDescent="0.2">
      <c r="A180" s="39">
        <v>-1.051521979828594</v>
      </c>
      <c r="B180" s="21">
        <f t="shared" si="8"/>
        <v>0.46410831649228668</v>
      </c>
      <c r="C180" s="21">
        <f t="shared" si="6"/>
        <v>0</v>
      </c>
      <c r="D180" s="21">
        <f t="shared" si="7"/>
        <v>0</v>
      </c>
    </row>
    <row r="181" spans="1:4" x14ac:dyDescent="0.2">
      <c r="A181" s="39">
        <v>1.2661867007520795</v>
      </c>
      <c r="B181" s="21">
        <f t="shared" si="8"/>
        <v>2.2110012488269462</v>
      </c>
      <c r="C181" s="21">
        <f t="shared" si="6"/>
        <v>0.71100124882694615</v>
      </c>
      <c r="D181" s="21">
        <f t="shared" si="7"/>
        <v>0.68502316486024439</v>
      </c>
    </row>
    <row r="182" spans="1:4" x14ac:dyDescent="0.2">
      <c r="A182" s="39">
        <v>-1.8028045717408794</v>
      </c>
      <c r="B182" s="21">
        <f t="shared" si="8"/>
        <v>0.26577446322527987</v>
      </c>
      <c r="C182" s="21">
        <f t="shared" si="6"/>
        <v>0</v>
      </c>
      <c r="D182" s="21">
        <f t="shared" si="7"/>
        <v>0</v>
      </c>
    </row>
    <row r="183" spans="1:4" x14ac:dyDescent="0.2">
      <c r="A183" s="39">
        <v>-1.1856646866582603</v>
      </c>
      <c r="B183" s="21">
        <f t="shared" si="8"/>
        <v>0.42145345400858791</v>
      </c>
      <c r="C183" s="21">
        <f t="shared" si="6"/>
        <v>0</v>
      </c>
      <c r="D183" s="21">
        <f t="shared" si="7"/>
        <v>0</v>
      </c>
    </row>
    <row r="184" spans="1:4" x14ac:dyDescent="0.2">
      <c r="A184" s="39">
        <v>1.0364172309633637</v>
      </c>
      <c r="B184" s="21">
        <f t="shared" si="8"/>
        <v>1.903800553159543</v>
      </c>
      <c r="C184" s="21">
        <f t="shared" si="6"/>
        <v>0.403800553159543</v>
      </c>
      <c r="D184" s="21">
        <f t="shared" si="7"/>
        <v>0.38904676096426039</v>
      </c>
    </row>
    <row r="185" spans="1:4" x14ac:dyDescent="0.2">
      <c r="A185" s="39">
        <v>0.24913356380086957</v>
      </c>
      <c r="B185" s="21">
        <f t="shared" si="8"/>
        <v>1.1334680815951008</v>
      </c>
      <c r="C185" s="21">
        <f t="shared" si="6"/>
        <v>0</v>
      </c>
      <c r="D185" s="21">
        <f t="shared" si="7"/>
        <v>0</v>
      </c>
    </row>
    <row r="186" spans="1:4" x14ac:dyDescent="0.2">
      <c r="A186" s="39">
        <v>0.19372993687498552</v>
      </c>
      <c r="B186" s="21">
        <f t="shared" si="8"/>
        <v>1.0923626743500645</v>
      </c>
      <c r="C186" s="21">
        <f t="shared" si="6"/>
        <v>0</v>
      </c>
      <c r="D186" s="21">
        <f t="shared" si="7"/>
        <v>0</v>
      </c>
    </row>
    <row r="187" spans="1:4" x14ac:dyDescent="0.2">
      <c r="A187" s="39">
        <v>0.45503584995951041</v>
      </c>
      <c r="B187" s="21">
        <f t="shared" si="8"/>
        <v>1.2995006320066085</v>
      </c>
      <c r="C187" s="21">
        <f t="shared" si="6"/>
        <v>0</v>
      </c>
      <c r="D187" s="21">
        <f t="shared" si="7"/>
        <v>0</v>
      </c>
    </row>
    <row r="188" spans="1:4" x14ac:dyDescent="0.2">
      <c r="A188" s="39">
        <v>4.056756726848354E-2</v>
      </c>
      <c r="B188" s="21">
        <f t="shared" si="8"/>
        <v>0.98594425838592126</v>
      </c>
      <c r="C188" s="21">
        <f t="shared" si="6"/>
        <v>0</v>
      </c>
      <c r="D188" s="21">
        <f t="shared" si="7"/>
        <v>0</v>
      </c>
    </row>
    <row r="189" spans="1:4" x14ac:dyDescent="0.2">
      <c r="A189" s="39">
        <v>0.29219696712352655</v>
      </c>
      <c r="B189" s="21">
        <f t="shared" si="8"/>
        <v>1.1664277913674044</v>
      </c>
      <c r="C189" s="21">
        <f t="shared" si="6"/>
        <v>0</v>
      </c>
      <c r="D189" s="21">
        <f t="shared" si="7"/>
        <v>0</v>
      </c>
    </row>
    <row r="190" spans="1:4" x14ac:dyDescent="0.2">
      <c r="A190" s="39">
        <v>-0.11324021168042246</v>
      </c>
      <c r="B190" s="21">
        <f t="shared" si="8"/>
        <v>0.88896331515230154</v>
      </c>
      <c r="C190" s="21">
        <f t="shared" si="6"/>
        <v>0</v>
      </c>
      <c r="D190" s="21">
        <f t="shared" si="7"/>
        <v>0</v>
      </c>
    </row>
    <row r="191" spans="1:4" x14ac:dyDescent="0.2">
      <c r="A191" s="39">
        <v>-0.24381413856685091</v>
      </c>
      <c r="B191" s="21">
        <f t="shared" si="8"/>
        <v>0.81372121464203861</v>
      </c>
      <c r="C191" s="21">
        <f t="shared" si="6"/>
        <v>0</v>
      </c>
      <c r="D191" s="21">
        <f t="shared" si="7"/>
        <v>0</v>
      </c>
    </row>
    <row r="192" spans="1:4" x14ac:dyDescent="0.2">
      <c r="A192" s="39">
        <v>-0.5528374441667111</v>
      </c>
      <c r="B192" s="21">
        <f t="shared" si="8"/>
        <v>0.65855728754601528</v>
      </c>
      <c r="C192" s="21">
        <f t="shared" si="6"/>
        <v>0</v>
      </c>
      <c r="D192" s="21">
        <f t="shared" si="7"/>
        <v>0</v>
      </c>
    </row>
    <row r="193" spans="1:4" x14ac:dyDescent="0.2">
      <c r="A193" s="39">
        <v>0.97079765730377321</v>
      </c>
      <c r="B193" s="21">
        <f t="shared" si="8"/>
        <v>1.8239560847916498</v>
      </c>
      <c r="C193" s="21">
        <f t="shared" si="6"/>
        <v>0.32395608479164983</v>
      </c>
      <c r="D193" s="21">
        <f t="shared" si="7"/>
        <v>0.31211959591610106</v>
      </c>
    </row>
    <row r="194" spans="1:4" x14ac:dyDescent="0.2">
      <c r="A194" s="39">
        <v>-0.60920425764638897</v>
      </c>
      <c r="B194" s="21">
        <f t="shared" si="8"/>
        <v>0.6333820368770221</v>
      </c>
      <c r="C194" s="21">
        <f t="shared" si="6"/>
        <v>0</v>
      </c>
      <c r="D194" s="21">
        <f t="shared" si="7"/>
        <v>0</v>
      </c>
    </row>
    <row r="195" spans="1:4" x14ac:dyDescent="0.2">
      <c r="A195" s="39">
        <v>0.38672070858100499</v>
      </c>
      <c r="B195" s="21">
        <f t="shared" si="8"/>
        <v>1.242000126978734</v>
      </c>
      <c r="C195" s="21">
        <f t="shared" si="6"/>
        <v>0</v>
      </c>
      <c r="D195" s="21">
        <f t="shared" si="7"/>
        <v>0</v>
      </c>
    </row>
    <row r="196" spans="1:4" x14ac:dyDescent="0.2">
      <c r="A196" s="39">
        <v>-1.154651386697334</v>
      </c>
      <c r="B196" s="21">
        <f t="shared" si="8"/>
        <v>0.43099596800401274</v>
      </c>
      <c r="C196" s="21">
        <f t="shared" si="6"/>
        <v>0</v>
      </c>
      <c r="D196" s="21">
        <f t="shared" si="7"/>
        <v>0</v>
      </c>
    </row>
    <row r="197" spans="1:4" x14ac:dyDescent="0.2">
      <c r="A197" s="39">
        <v>0.87374017265141368</v>
      </c>
      <c r="B197" s="21">
        <f t="shared" si="8"/>
        <v>1.7117707559779054</v>
      </c>
      <c r="C197" s="21">
        <f t="shared" si="6"/>
        <v>0.2117707559779054</v>
      </c>
      <c r="D197" s="21">
        <f t="shared" si="7"/>
        <v>0.20403321896293886</v>
      </c>
    </row>
    <row r="198" spans="1:4" x14ac:dyDescent="0.2">
      <c r="A198" s="39">
        <v>-1.3541942400651377</v>
      </c>
      <c r="B198" s="21">
        <f t="shared" si="8"/>
        <v>0.37274716017280413</v>
      </c>
      <c r="C198" s="21">
        <f t="shared" si="6"/>
        <v>0</v>
      </c>
      <c r="D198" s="21">
        <f t="shared" si="7"/>
        <v>0</v>
      </c>
    </row>
    <row r="199" spans="1:4" x14ac:dyDescent="0.2">
      <c r="A199" s="39">
        <v>-1.0115632552136813</v>
      </c>
      <c r="B199" s="21">
        <f t="shared" si="8"/>
        <v>0.47752993240876096</v>
      </c>
      <c r="C199" s="21">
        <f t="shared" si="6"/>
        <v>0</v>
      </c>
      <c r="D199" s="21">
        <f t="shared" si="7"/>
        <v>0</v>
      </c>
    </row>
    <row r="200" spans="1:4" x14ac:dyDescent="0.2">
      <c r="A200" s="39">
        <v>0.21711947677027449</v>
      </c>
      <c r="B200" s="21">
        <f t="shared" si="8"/>
        <v>1.1095404724448459</v>
      </c>
      <c r="C200" s="21">
        <f t="shared" si="6"/>
        <v>0</v>
      </c>
      <c r="D200" s="21">
        <f t="shared" si="7"/>
        <v>0</v>
      </c>
    </row>
    <row r="201" spans="1:4" x14ac:dyDescent="0.2">
      <c r="A201" s="39">
        <v>1.3750270914880154</v>
      </c>
      <c r="B201" s="21">
        <f t="shared" si="8"/>
        <v>2.3728565595533535</v>
      </c>
      <c r="C201" s="21">
        <f t="shared" si="6"/>
        <v>0.87285655955335351</v>
      </c>
      <c r="D201" s="21">
        <f t="shared" si="7"/>
        <v>0.84096471543581608</v>
      </c>
    </row>
    <row r="202" spans="1:4" x14ac:dyDescent="0.2">
      <c r="A202" s="39">
        <v>0.12975659286657026</v>
      </c>
      <c r="B202" s="21">
        <f t="shared" si="8"/>
        <v>1.0466567534199969</v>
      </c>
      <c r="C202" s="21">
        <f t="shared" si="6"/>
        <v>0</v>
      </c>
      <c r="D202" s="21">
        <f t="shared" si="7"/>
        <v>0</v>
      </c>
    </row>
    <row r="203" spans="1:4" x14ac:dyDescent="0.2">
      <c r="A203" s="39">
        <v>0.21753351009272934</v>
      </c>
      <c r="B203" s="21">
        <f t="shared" si="8"/>
        <v>1.1098468424466039</v>
      </c>
      <c r="C203" s="21">
        <f t="shared" si="6"/>
        <v>0</v>
      </c>
      <c r="D203" s="21">
        <f t="shared" si="7"/>
        <v>0</v>
      </c>
    </row>
    <row r="204" spans="1:4" x14ac:dyDescent="0.2">
      <c r="A204" s="39">
        <v>1.0112339348261665</v>
      </c>
      <c r="B204" s="21">
        <f t="shared" si="8"/>
        <v>1.8727656224000522</v>
      </c>
      <c r="C204" s="21">
        <f t="shared" si="6"/>
        <v>0.37276562240005218</v>
      </c>
      <c r="D204" s="21">
        <f t="shared" si="7"/>
        <v>0.35914576356775729</v>
      </c>
    </row>
    <row r="205" spans="1:4" x14ac:dyDescent="0.2">
      <c r="A205" s="39">
        <v>0.84566126541415187</v>
      </c>
      <c r="B205" s="21">
        <f t="shared" si="8"/>
        <v>1.6805790570170684</v>
      </c>
      <c r="C205" s="21">
        <f t="shared" si="6"/>
        <v>0.18057905701706845</v>
      </c>
      <c r="D205" s="21">
        <f t="shared" si="7"/>
        <v>0.17398118125586987</v>
      </c>
    </row>
    <row r="206" spans="1:4" x14ac:dyDescent="0.2">
      <c r="A206" s="39">
        <v>-6.8459498507996208E-2</v>
      </c>
      <c r="B206" s="21">
        <f t="shared" si="8"/>
        <v>0.91623230592528826</v>
      </c>
      <c r="C206" s="21">
        <f t="shared" si="6"/>
        <v>0</v>
      </c>
      <c r="D206" s="21">
        <f t="shared" si="7"/>
        <v>0</v>
      </c>
    </row>
    <row r="207" spans="1:4" x14ac:dyDescent="0.2">
      <c r="A207" s="39">
        <v>0.8196948179915754</v>
      </c>
      <c r="B207" s="21">
        <f t="shared" si="8"/>
        <v>1.6522228481335006</v>
      </c>
      <c r="C207" s="21">
        <f t="shared" si="6"/>
        <v>0.15222284813350062</v>
      </c>
      <c r="D207" s="21">
        <f t="shared" si="7"/>
        <v>0.14666103240253409</v>
      </c>
    </row>
    <row r="208" spans="1:4" x14ac:dyDescent="0.2">
      <c r="A208" s="39">
        <v>-1.5717188833782605</v>
      </c>
      <c r="B208" s="21">
        <f t="shared" si="8"/>
        <v>0.31708818241856057</v>
      </c>
      <c r="C208" s="21">
        <f t="shared" si="6"/>
        <v>0</v>
      </c>
      <c r="D208" s="21">
        <f t="shared" si="7"/>
        <v>0</v>
      </c>
    </row>
    <row r="209" spans="1:4" x14ac:dyDescent="0.2">
      <c r="A209" s="39">
        <v>-0.62223529908344333</v>
      </c>
      <c r="B209" s="21">
        <f t="shared" si="8"/>
        <v>0.62768856925594252</v>
      </c>
      <c r="C209" s="21">
        <f t="shared" si="6"/>
        <v>0</v>
      </c>
      <c r="D209" s="21">
        <f t="shared" si="7"/>
        <v>0</v>
      </c>
    </row>
    <row r="210" spans="1:4" x14ac:dyDescent="0.2">
      <c r="A210" s="39">
        <v>0.8912534595198055</v>
      </c>
      <c r="B210" s="21">
        <f t="shared" si="8"/>
        <v>1.7315079064343697</v>
      </c>
      <c r="C210" s="21">
        <f t="shared" si="6"/>
        <v>0.23150790643436969</v>
      </c>
      <c r="D210" s="21">
        <f t="shared" si="7"/>
        <v>0.22304922673130326</v>
      </c>
    </row>
    <row r="211" spans="1:4" x14ac:dyDescent="0.2">
      <c r="A211" s="39">
        <v>0.88782781470027938</v>
      </c>
      <c r="B211" s="21">
        <f t="shared" si="8"/>
        <v>1.7276300499943704</v>
      </c>
      <c r="C211" s="21">
        <f t="shared" si="6"/>
        <v>0.22763004999437042</v>
      </c>
      <c r="D211" s="21">
        <f t="shared" si="7"/>
        <v>0.21931305679378948</v>
      </c>
    </row>
    <row r="212" spans="1:4" x14ac:dyDescent="0.2">
      <c r="A212" s="39">
        <v>1.5043908533121286</v>
      </c>
      <c r="B212" s="21">
        <f t="shared" si="8"/>
        <v>2.5802996049850906</v>
      </c>
      <c r="C212" s="21">
        <f t="shared" si="6"/>
        <v>1.0802996049850906</v>
      </c>
      <c r="D212" s="21">
        <f t="shared" si="7"/>
        <v>1.0408283468209183</v>
      </c>
    </row>
    <row r="213" spans="1:4" x14ac:dyDescent="0.2">
      <c r="A213" s="39">
        <v>-1.1301464222475426</v>
      </c>
      <c r="B213" s="21">
        <f t="shared" si="8"/>
        <v>0.43866942285606769</v>
      </c>
      <c r="C213" s="21">
        <f t="shared" ref="C213:C219" si="9">MAX(B213-B$10,0)</f>
        <v>0</v>
      </c>
      <c r="D213" s="21">
        <f t="shared" ref="D213:D219" si="10">EXP(-B$13*B$11)*C213</f>
        <v>0</v>
      </c>
    </row>
    <row r="214" spans="1:4" x14ac:dyDescent="0.2">
      <c r="A214" s="39">
        <v>-0.24967582070373348</v>
      </c>
      <c r="B214" s="21">
        <f t="shared" ref="B214:B219" si="11">$B$9*(1+(EXP(($B$13-0.5*($B$12)^2)*$B$11+($B$12*($B$11^(0.5))*A214)))-1)-$B$15</f>
        <v>0.81048702084624624</v>
      </c>
      <c r="C214" s="21">
        <f t="shared" si="9"/>
        <v>0</v>
      </c>
      <c r="D214" s="21">
        <f t="shared" si="10"/>
        <v>0</v>
      </c>
    </row>
    <row r="215" spans="1:4" x14ac:dyDescent="0.2">
      <c r="A215" s="39">
        <v>1.0544424830270767</v>
      </c>
      <c r="B215" s="21">
        <f t="shared" si="11"/>
        <v>1.9263196725901712</v>
      </c>
      <c r="C215" s="21">
        <f t="shared" si="9"/>
        <v>0.42631967259017123</v>
      </c>
      <c r="D215" s="21">
        <f t="shared" si="10"/>
        <v>0.41074309200121106</v>
      </c>
    </row>
    <row r="216" spans="1:4" x14ac:dyDescent="0.2">
      <c r="A216" s="39">
        <v>-0.18651602074214893</v>
      </c>
      <c r="B216" s="21">
        <f t="shared" si="11"/>
        <v>0.84597507928376781</v>
      </c>
      <c r="C216" s="21">
        <f t="shared" si="9"/>
        <v>0</v>
      </c>
      <c r="D216" s="21">
        <f t="shared" si="10"/>
        <v>0</v>
      </c>
    </row>
    <row r="217" spans="1:4" x14ac:dyDescent="0.2">
      <c r="A217" s="39">
        <v>0.68789006171202494</v>
      </c>
      <c r="B217" s="21">
        <f t="shared" si="11"/>
        <v>1.5152545971953397</v>
      </c>
      <c r="C217" s="21">
        <f t="shared" si="9"/>
        <v>1.5254597195339725E-2</v>
      </c>
      <c r="D217" s="21">
        <f t="shared" si="10"/>
        <v>1.4697235014228843E-2</v>
      </c>
    </row>
    <row r="218" spans="1:4" x14ac:dyDescent="0.2">
      <c r="A218" s="39">
        <v>-0.50653768424604173</v>
      </c>
      <c r="B218" s="21">
        <f t="shared" si="11"/>
        <v>0.67991827826903817</v>
      </c>
      <c r="C218" s="21">
        <f t="shared" si="9"/>
        <v>0</v>
      </c>
      <c r="D218" s="21">
        <f t="shared" si="10"/>
        <v>0</v>
      </c>
    </row>
    <row r="219" spans="1:4" x14ac:dyDescent="0.2">
      <c r="A219" s="39">
        <v>0.54198688425235153</v>
      </c>
      <c r="B219" s="21">
        <f t="shared" si="11"/>
        <v>1.3763736647025697</v>
      </c>
      <c r="C219" s="21">
        <f t="shared" si="9"/>
        <v>0</v>
      </c>
      <c r="D219" s="21">
        <f t="shared" si="10"/>
        <v>0</v>
      </c>
    </row>
  </sheetData>
  <pageMargins left="0.70866141732283472" right="0.70866141732283472" top="0.74803149606299213" bottom="0.74803149606299213" header="0.31496062992125984" footer="0.31496062992125984"/>
  <pageSetup paperSize="9" scale="71" fitToHeight="0" orientation="landscape" r:id="rId1"/>
  <headerFooter>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7620D-1960-4BB8-9DFD-87634DC7B82C}">
  <sheetPr codeName="Sheet6"/>
  <dimension ref="A1:F202"/>
  <sheetViews>
    <sheetView showGridLines="0" tabSelected="1" zoomScaleNormal="100" workbookViewId="0">
      <selection activeCell="C12" sqref="C12"/>
    </sheetView>
  </sheetViews>
  <sheetFormatPr defaultColWidth="0" defaultRowHeight="12.75" zeroHeight="1" x14ac:dyDescent="0.2"/>
  <cols>
    <col min="1" max="3" width="20.7109375" style="13" customWidth="1"/>
    <col min="4" max="4" width="9.140625" style="13" customWidth="1"/>
    <col min="5" max="6" width="0" style="13" hidden="1" customWidth="1"/>
    <col min="7" max="16384" width="9.140625" style="13" hidden="1"/>
  </cols>
  <sheetData>
    <row r="1" spans="1:3" ht="18" x14ac:dyDescent="0.25">
      <c r="A1" s="5" t="s">
        <v>12</v>
      </c>
    </row>
    <row r="2" spans="1:3" x14ac:dyDescent="0.2"/>
    <row r="3" spans="1:3" x14ac:dyDescent="0.2">
      <c r="A3" s="17" t="s">
        <v>5</v>
      </c>
    </row>
    <row r="4" spans="1:3" x14ac:dyDescent="0.2">
      <c r="A4" s="3" t="s">
        <v>51</v>
      </c>
      <c r="B4" s="3"/>
      <c r="C4" s="3"/>
    </row>
    <row r="5" spans="1:3" x14ac:dyDescent="0.2">
      <c r="A5" s="3" t="s">
        <v>52</v>
      </c>
      <c r="B5" s="3"/>
      <c r="C5" s="3"/>
    </row>
    <row r="6" spans="1:3" x14ac:dyDescent="0.2">
      <c r="A6" s="3" t="s">
        <v>53</v>
      </c>
      <c r="B6" s="3"/>
      <c r="C6" s="3"/>
    </row>
    <row r="7" spans="1:3" x14ac:dyDescent="0.2">
      <c r="A7" s="3"/>
      <c r="B7" s="3"/>
      <c r="C7" s="3"/>
    </row>
    <row r="8" spans="1:3" x14ac:dyDescent="0.2">
      <c r="A8" s="13" t="s">
        <v>54</v>
      </c>
      <c r="C8" s="26">
        <v>252</v>
      </c>
    </row>
    <row r="9" spans="1:3" x14ac:dyDescent="0.2"/>
    <row r="10" spans="1:3" x14ac:dyDescent="0.2">
      <c r="A10" s="19" t="s">
        <v>12</v>
      </c>
      <c r="B10" s="19"/>
      <c r="C10" s="19"/>
    </row>
    <row r="11" spans="1:3" x14ac:dyDescent="0.2">
      <c r="A11" s="3" t="s">
        <v>55</v>
      </c>
      <c r="B11" s="3"/>
      <c r="C11" s="23">
        <f>STDEV(C15:C1048576)</f>
        <v>3.9604380389787072E-2</v>
      </c>
    </row>
    <row r="12" spans="1:3" x14ac:dyDescent="0.2">
      <c r="A12" s="3" t="s">
        <v>56</v>
      </c>
      <c r="B12" s="3"/>
      <c r="C12" s="23">
        <f>C11*C8^0.5</f>
        <v>0.62870004804107948</v>
      </c>
    </row>
    <row r="13" spans="1:3" x14ac:dyDescent="0.2"/>
    <row r="14" spans="1:3" x14ac:dyDescent="0.2">
      <c r="A14" s="19" t="s">
        <v>57</v>
      </c>
      <c r="B14" s="20" t="s">
        <v>58</v>
      </c>
      <c r="C14" s="20" t="s">
        <v>59</v>
      </c>
    </row>
    <row r="15" spans="1:3" x14ac:dyDescent="0.2">
      <c r="A15" s="40">
        <v>42745</v>
      </c>
      <c r="B15" s="41">
        <v>1.22</v>
      </c>
      <c r="C15" s="51">
        <f>IFERROR(LN(B15/B16),"")</f>
        <v>-2.4292692569044587E-2</v>
      </c>
    </row>
    <row r="16" spans="1:3" x14ac:dyDescent="0.2">
      <c r="A16" s="40">
        <v>42744</v>
      </c>
      <c r="B16" s="41">
        <v>1.25</v>
      </c>
      <c r="C16" s="51">
        <f>IFERROR(LN(B16/B17),"")</f>
        <v>4.08219945202552E-2</v>
      </c>
    </row>
    <row r="17" spans="1:3" x14ac:dyDescent="0.2">
      <c r="A17" s="40">
        <v>42741</v>
      </c>
      <c r="B17" s="41">
        <v>1.2</v>
      </c>
      <c r="C17" s="51">
        <f>IFERROR(LN(B17/B18),"")</f>
        <v>3.3901551675681416E-2</v>
      </c>
    </row>
    <row r="18" spans="1:3" x14ac:dyDescent="0.2">
      <c r="A18" s="40">
        <v>42740</v>
      </c>
      <c r="B18" s="41">
        <v>1.1599999999999999</v>
      </c>
      <c r="C18" s="51">
        <f>IFERROR(LN(B18/B19),"")</f>
        <v>-3.3901551675681339E-2</v>
      </c>
    </row>
    <row r="19" spans="1:3" x14ac:dyDescent="0.2">
      <c r="A19" s="40">
        <v>42739</v>
      </c>
      <c r="B19" s="41">
        <v>1.2</v>
      </c>
      <c r="C19" s="51">
        <f>IFERROR(LN(B19/B20),"")</f>
        <v>-4.0821994520255166E-2</v>
      </c>
    </row>
    <row r="20" spans="1:3" x14ac:dyDescent="0.2">
      <c r="A20" s="40">
        <v>42738</v>
      </c>
      <c r="B20" s="41">
        <v>1.25</v>
      </c>
      <c r="C20" s="51">
        <f>IFERROR(LN(B20/B21),"")</f>
        <v>4.08219945202552E-2</v>
      </c>
    </row>
    <row r="21" spans="1:3" x14ac:dyDescent="0.2">
      <c r="A21" s="40">
        <v>42737</v>
      </c>
      <c r="B21" s="41">
        <v>1.2</v>
      </c>
      <c r="C21" s="51" t="str">
        <f>IFERROR(LN(B21/B22),"")</f>
        <v/>
      </c>
    </row>
    <row r="22" spans="1:3" x14ac:dyDescent="0.2">
      <c r="A22" s="3"/>
      <c r="B22" s="3"/>
      <c r="C22" s="24" t="str">
        <f t="shared" ref="C17:C79" si="0">IFERROR(LN(B22/B21),"")</f>
        <v/>
      </c>
    </row>
    <row r="23" spans="1:3" x14ac:dyDescent="0.2">
      <c r="C23" s="15" t="str">
        <f t="shared" si="0"/>
        <v/>
      </c>
    </row>
    <row r="24" spans="1:3" x14ac:dyDescent="0.2">
      <c r="C24" s="15" t="str">
        <f t="shared" si="0"/>
        <v/>
      </c>
    </row>
    <row r="25" spans="1:3" x14ac:dyDescent="0.2">
      <c r="C25" s="15" t="str">
        <f t="shared" si="0"/>
        <v/>
      </c>
    </row>
    <row r="26" spans="1:3" x14ac:dyDescent="0.2">
      <c r="C26" s="15" t="str">
        <f t="shared" si="0"/>
        <v/>
      </c>
    </row>
    <row r="27" spans="1:3" x14ac:dyDescent="0.2">
      <c r="C27" s="15" t="str">
        <f t="shared" si="0"/>
        <v/>
      </c>
    </row>
    <row r="28" spans="1:3" x14ac:dyDescent="0.2">
      <c r="C28" s="15" t="str">
        <f t="shared" si="0"/>
        <v/>
      </c>
    </row>
    <row r="29" spans="1:3" x14ac:dyDescent="0.2">
      <c r="C29" s="15" t="str">
        <f t="shared" si="0"/>
        <v/>
      </c>
    </row>
    <row r="30" spans="1:3" x14ac:dyDescent="0.2">
      <c r="C30" s="15" t="str">
        <f t="shared" si="0"/>
        <v/>
      </c>
    </row>
    <row r="31" spans="1:3" x14ac:dyDescent="0.2">
      <c r="C31" s="15" t="str">
        <f t="shared" si="0"/>
        <v/>
      </c>
    </row>
    <row r="32" spans="1:3" x14ac:dyDescent="0.2">
      <c r="C32" s="15" t="str">
        <f t="shared" si="0"/>
        <v/>
      </c>
    </row>
    <row r="33" spans="3:3" x14ac:dyDescent="0.2">
      <c r="C33" s="15" t="str">
        <f t="shared" si="0"/>
        <v/>
      </c>
    </row>
    <row r="34" spans="3:3" x14ac:dyDescent="0.2">
      <c r="C34" s="15" t="str">
        <f t="shared" si="0"/>
        <v/>
      </c>
    </row>
    <row r="35" spans="3:3" x14ac:dyDescent="0.2">
      <c r="C35" s="15" t="str">
        <f t="shared" si="0"/>
        <v/>
      </c>
    </row>
    <row r="36" spans="3:3" x14ac:dyDescent="0.2">
      <c r="C36" s="15" t="str">
        <f t="shared" si="0"/>
        <v/>
      </c>
    </row>
    <row r="37" spans="3:3" x14ac:dyDescent="0.2">
      <c r="C37" s="15" t="str">
        <f t="shared" si="0"/>
        <v/>
      </c>
    </row>
    <row r="38" spans="3:3" x14ac:dyDescent="0.2">
      <c r="C38" s="15" t="str">
        <f t="shared" si="0"/>
        <v/>
      </c>
    </row>
    <row r="39" spans="3:3" x14ac:dyDescent="0.2">
      <c r="C39" s="15" t="str">
        <f t="shared" si="0"/>
        <v/>
      </c>
    </row>
    <row r="40" spans="3:3" x14ac:dyDescent="0.2">
      <c r="C40" s="15" t="str">
        <f t="shared" si="0"/>
        <v/>
      </c>
    </row>
    <row r="41" spans="3:3" x14ac:dyDescent="0.2">
      <c r="C41" s="15" t="str">
        <f t="shared" si="0"/>
        <v/>
      </c>
    </row>
    <row r="42" spans="3:3" x14ac:dyDescent="0.2">
      <c r="C42" s="15" t="str">
        <f t="shared" si="0"/>
        <v/>
      </c>
    </row>
    <row r="43" spans="3:3" x14ac:dyDescent="0.2">
      <c r="C43" s="15" t="str">
        <f t="shared" si="0"/>
        <v/>
      </c>
    </row>
    <row r="44" spans="3:3" x14ac:dyDescent="0.2">
      <c r="C44" s="15" t="str">
        <f t="shared" si="0"/>
        <v/>
      </c>
    </row>
    <row r="45" spans="3:3" x14ac:dyDescent="0.2">
      <c r="C45" s="15" t="str">
        <f t="shared" si="0"/>
        <v/>
      </c>
    </row>
    <row r="46" spans="3:3" x14ac:dyDescent="0.2">
      <c r="C46" s="15" t="str">
        <f t="shared" si="0"/>
        <v/>
      </c>
    </row>
    <row r="47" spans="3:3" x14ac:dyDescent="0.2">
      <c r="C47" s="15" t="str">
        <f t="shared" si="0"/>
        <v/>
      </c>
    </row>
    <row r="48" spans="3:3" x14ac:dyDescent="0.2">
      <c r="C48" s="15" t="str">
        <f t="shared" si="0"/>
        <v/>
      </c>
    </row>
    <row r="49" spans="3:3" x14ac:dyDescent="0.2">
      <c r="C49" s="15" t="str">
        <f t="shared" si="0"/>
        <v/>
      </c>
    </row>
    <row r="50" spans="3:3" x14ac:dyDescent="0.2">
      <c r="C50" s="15" t="str">
        <f t="shared" si="0"/>
        <v/>
      </c>
    </row>
    <row r="51" spans="3:3" x14ac:dyDescent="0.2">
      <c r="C51" s="15" t="str">
        <f t="shared" si="0"/>
        <v/>
      </c>
    </row>
    <row r="52" spans="3:3" x14ac:dyDescent="0.2">
      <c r="C52" s="15" t="str">
        <f t="shared" si="0"/>
        <v/>
      </c>
    </row>
    <row r="53" spans="3:3" x14ac:dyDescent="0.2">
      <c r="C53" s="15" t="str">
        <f t="shared" si="0"/>
        <v/>
      </c>
    </row>
    <row r="54" spans="3:3" x14ac:dyDescent="0.2">
      <c r="C54" s="15" t="str">
        <f t="shared" si="0"/>
        <v/>
      </c>
    </row>
    <row r="55" spans="3:3" x14ac:dyDescent="0.2">
      <c r="C55" s="15" t="str">
        <f t="shared" si="0"/>
        <v/>
      </c>
    </row>
    <row r="56" spans="3:3" x14ac:dyDescent="0.2">
      <c r="C56" s="15" t="str">
        <f t="shared" si="0"/>
        <v/>
      </c>
    </row>
    <row r="57" spans="3:3" x14ac:dyDescent="0.2">
      <c r="C57" s="15" t="str">
        <f t="shared" si="0"/>
        <v/>
      </c>
    </row>
    <row r="58" spans="3:3" x14ac:dyDescent="0.2">
      <c r="C58" s="15" t="str">
        <f t="shared" si="0"/>
        <v/>
      </c>
    </row>
    <row r="59" spans="3:3" x14ac:dyDescent="0.2">
      <c r="C59" s="15" t="str">
        <f t="shared" si="0"/>
        <v/>
      </c>
    </row>
    <row r="60" spans="3:3" x14ac:dyDescent="0.2">
      <c r="C60" s="15" t="str">
        <f t="shared" si="0"/>
        <v/>
      </c>
    </row>
    <row r="61" spans="3:3" x14ac:dyDescent="0.2">
      <c r="C61" s="15" t="str">
        <f t="shared" si="0"/>
        <v/>
      </c>
    </row>
    <row r="62" spans="3:3" x14ac:dyDescent="0.2">
      <c r="C62" s="15" t="str">
        <f t="shared" si="0"/>
        <v/>
      </c>
    </row>
    <row r="63" spans="3:3" x14ac:dyDescent="0.2">
      <c r="C63" s="15" t="str">
        <f t="shared" si="0"/>
        <v/>
      </c>
    </row>
    <row r="64" spans="3:3" x14ac:dyDescent="0.2">
      <c r="C64" s="15" t="str">
        <f t="shared" si="0"/>
        <v/>
      </c>
    </row>
    <row r="65" spans="3:3" x14ac:dyDescent="0.2">
      <c r="C65" s="15" t="str">
        <f t="shared" si="0"/>
        <v/>
      </c>
    </row>
    <row r="66" spans="3:3" x14ac:dyDescent="0.2">
      <c r="C66" s="15" t="str">
        <f t="shared" si="0"/>
        <v/>
      </c>
    </row>
    <row r="67" spans="3:3" x14ac:dyDescent="0.2">
      <c r="C67" s="15" t="str">
        <f t="shared" si="0"/>
        <v/>
      </c>
    </row>
    <row r="68" spans="3:3" x14ac:dyDescent="0.2">
      <c r="C68" s="15" t="str">
        <f t="shared" si="0"/>
        <v/>
      </c>
    </row>
    <row r="69" spans="3:3" x14ac:dyDescent="0.2">
      <c r="C69" s="15" t="str">
        <f t="shared" si="0"/>
        <v/>
      </c>
    </row>
    <row r="70" spans="3:3" x14ac:dyDescent="0.2">
      <c r="C70" s="15" t="str">
        <f t="shared" si="0"/>
        <v/>
      </c>
    </row>
    <row r="71" spans="3:3" x14ac:dyDescent="0.2">
      <c r="C71" s="15" t="str">
        <f t="shared" si="0"/>
        <v/>
      </c>
    </row>
    <row r="72" spans="3:3" x14ac:dyDescent="0.2">
      <c r="C72" s="15" t="str">
        <f t="shared" si="0"/>
        <v/>
      </c>
    </row>
    <row r="73" spans="3:3" x14ac:dyDescent="0.2">
      <c r="C73" s="15" t="str">
        <f t="shared" si="0"/>
        <v/>
      </c>
    </row>
    <row r="74" spans="3:3" x14ac:dyDescent="0.2">
      <c r="C74" s="15" t="str">
        <f t="shared" si="0"/>
        <v/>
      </c>
    </row>
    <row r="75" spans="3:3" x14ac:dyDescent="0.2">
      <c r="C75" s="15" t="str">
        <f t="shared" si="0"/>
        <v/>
      </c>
    </row>
    <row r="76" spans="3:3" x14ac:dyDescent="0.2">
      <c r="C76" s="15" t="str">
        <f t="shared" si="0"/>
        <v/>
      </c>
    </row>
    <row r="77" spans="3:3" x14ac:dyDescent="0.2">
      <c r="C77" s="15" t="str">
        <f t="shared" si="0"/>
        <v/>
      </c>
    </row>
    <row r="78" spans="3:3" x14ac:dyDescent="0.2">
      <c r="C78" s="15" t="str">
        <f t="shared" si="0"/>
        <v/>
      </c>
    </row>
    <row r="79" spans="3:3" x14ac:dyDescent="0.2">
      <c r="C79" s="15" t="str">
        <f t="shared" si="0"/>
        <v/>
      </c>
    </row>
    <row r="80" spans="3:3" x14ac:dyDescent="0.2">
      <c r="C80" s="15" t="str">
        <f t="shared" ref="C80:C143" si="1">IFERROR(LN(B80/B79),"")</f>
        <v/>
      </c>
    </row>
    <row r="81" spans="3:3" x14ac:dyDescent="0.2">
      <c r="C81" s="15" t="str">
        <f t="shared" si="1"/>
        <v/>
      </c>
    </row>
    <row r="82" spans="3:3" x14ac:dyDescent="0.2">
      <c r="C82" s="15" t="str">
        <f t="shared" si="1"/>
        <v/>
      </c>
    </row>
    <row r="83" spans="3:3" x14ac:dyDescent="0.2">
      <c r="C83" s="15" t="str">
        <f t="shared" si="1"/>
        <v/>
      </c>
    </row>
    <row r="84" spans="3:3" x14ac:dyDescent="0.2">
      <c r="C84" s="15" t="str">
        <f t="shared" si="1"/>
        <v/>
      </c>
    </row>
    <row r="85" spans="3:3" x14ac:dyDescent="0.2">
      <c r="C85" s="15" t="str">
        <f t="shared" si="1"/>
        <v/>
      </c>
    </row>
    <row r="86" spans="3:3" x14ac:dyDescent="0.2">
      <c r="C86" s="15" t="str">
        <f t="shared" si="1"/>
        <v/>
      </c>
    </row>
    <row r="87" spans="3:3" x14ac:dyDescent="0.2">
      <c r="C87" s="15" t="str">
        <f t="shared" si="1"/>
        <v/>
      </c>
    </row>
    <row r="88" spans="3:3" x14ac:dyDescent="0.2">
      <c r="C88" s="15" t="str">
        <f t="shared" si="1"/>
        <v/>
      </c>
    </row>
    <row r="89" spans="3:3" x14ac:dyDescent="0.2">
      <c r="C89" s="15" t="str">
        <f t="shared" si="1"/>
        <v/>
      </c>
    </row>
    <row r="90" spans="3:3" x14ac:dyDescent="0.2">
      <c r="C90" s="15" t="str">
        <f t="shared" si="1"/>
        <v/>
      </c>
    </row>
    <row r="91" spans="3:3" x14ac:dyDescent="0.2">
      <c r="C91" s="15" t="str">
        <f t="shared" si="1"/>
        <v/>
      </c>
    </row>
    <row r="92" spans="3:3" x14ac:dyDescent="0.2">
      <c r="C92" s="15" t="str">
        <f t="shared" si="1"/>
        <v/>
      </c>
    </row>
    <row r="93" spans="3:3" x14ac:dyDescent="0.2">
      <c r="C93" s="15" t="str">
        <f t="shared" si="1"/>
        <v/>
      </c>
    </row>
    <row r="94" spans="3:3" x14ac:dyDescent="0.2">
      <c r="C94" s="15" t="str">
        <f t="shared" si="1"/>
        <v/>
      </c>
    </row>
    <row r="95" spans="3:3" x14ac:dyDescent="0.2">
      <c r="C95" s="15" t="str">
        <f t="shared" si="1"/>
        <v/>
      </c>
    </row>
    <row r="96" spans="3:3" x14ac:dyDescent="0.2">
      <c r="C96" s="15" t="str">
        <f t="shared" si="1"/>
        <v/>
      </c>
    </row>
    <row r="97" spans="3:3" x14ac:dyDescent="0.2">
      <c r="C97" s="15" t="str">
        <f t="shared" si="1"/>
        <v/>
      </c>
    </row>
    <row r="98" spans="3:3" x14ac:dyDescent="0.2">
      <c r="C98" s="15" t="str">
        <f t="shared" si="1"/>
        <v/>
      </c>
    </row>
    <row r="99" spans="3:3" x14ac:dyDescent="0.2">
      <c r="C99" s="15" t="str">
        <f t="shared" si="1"/>
        <v/>
      </c>
    </row>
    <row r="100" spans="3:3" x14ac:dyDescent="0.2">
      <c r="C100" s="15" t="str">
        <f t="shared" si="1"/>
        <v/>
      </c>
    </row>
    <row r="101" spans="3:3" x14ac:dyDescent="0.2">
      <c r="C101" s="15" t="str">
        <f t="shared" si="1"/>
        <v/>
      </c>
    </row>
    <row r="102" spans="3:3" x14ac:dyDescent="0.2">
      <c r="C102" s="15" t="str">
        <f t="shared" si="1"/>
        <v/>
      </c>
    </row>
    <row r="103" spans="3:3" x14ac:dyDescent="0.2">
      <c r="C103" s="15" t="str">
        <f t="shared" si="1"/>
        <v/>
      </c>
    </row>
    <row r="104" spans="3:3" x14ac:dyDescent="0.2">
      <c r="C104" s="15" t="str">
        <f t="shared" si="1"/>
        <v/>
      </c>
    </row>
    <row r="105" spans="3:3" x14ac:dyDescent="0.2">
      <c r="C105" s="15" t="str">
        <f t="shared" si="1"/>
        <v/>
      </c>
    </row>
    <row r="106" spans="3:3" x14ac:dyDescent="0.2">
      <c r="C106" s="15" t="str">
        <f t="shared" si="1"/>
        <v/>
      </c>
    </row>
    <row r="107" spans="3:3" x14ac:dyDescent="0.2">
      <c r="C107" s="15" t="str">
        <f t="shared" si="1"/>
        <v/>
      </c>
    </row>
    <row r="108" spans="3:3" x14ac:dyDescent="0.2">
      <c r="C108" s="15" t="str">
        <f t="shared" si="1"/>
        <v/>
      </c>
    </row>
    <row r="109" spans="3:3" x14ac:dyDescent="0.2">
      <c r="C109" s="15" t="str">
        <f t="shared" si="1"/>
        <v/>
      </c>
    </row>
    <row r="110" spans="3:3" x14ac:dyDescent="0.2">
      <c r="C110" s="15" t="str">
        <f t="shared" si="1"/>
        <v/>
      </c>
    </row>
    <row r="111" spans="3:3" x14ac:dyDescent="0.2">
      <c r="C111" s="15" t="str">
        <f t="shared" si="1"/>
        <v/>
      </c>
    </row>
    <row r="112" spans="3:3" x14ac:dyDescent="0.2">
      <c r="C112" s="15" t="str">
        <f t="shared" si="1"/>
        <v/>
      </c>
    </row>
    <row r="113" spans="3:3" x14ac:dyDescent="0.2">
      <c r="C113" s="15" t="str">
        <f t="shared" si="1"/>
        <v/>
      </c>
    </row>
    <row r="114" spans="3:3" x14ac:dyDescent="0.2">
      <c r="C114" s="15" t="str">
        <f t="shared" si="1"/>
        <v/>
      </c>
    </row>
    <row r="115" spans="3:3" x14ac:dyDescent="0.2">
      <c r="C115" s="15" t="str">
        <f t="shared" si="1"/>
        <v/>
      </c>
    </row>
    <row r="116" spans="3:3" x14ac:dyDescent="0.2">
      <c r="C116" s="15" t="str">
        <f t="shared" si="1"/>
        <v/>
      </c>
    </row>
    <row r="117" spans="3:3" x14ac:dyDescent="0.2">
      <c r="C117" s="15" t="str">
        <f t="shared" si="1"/>
        <v/>
      </c>
    </row>
    <row r="118" spans="3:3" x14ac:dyDescent="0.2">
      <c r="C118" s="15" t="str">
        <f t="shared" si="1"/>
        <v/>
      </c>
    </row>
    <row r="119" spans="3:3" x14ac:dyDescent="0.2">
      <c r="C119" s="15" t="str">
        <f t="shared" si="1"/>
        <v/>
      </c>
    </row>
    <row r="120" spans="3:3" x14ac:dyDescent="0.2">
      <c r="C120" s="15" t="str">
        <f t="shared" si="1"/>
        <v/>
      </c>
    </row>
    <row r="121" spans="3:3" x14ac:dyDescent="0.2">
      <c r="C121" s="15" t="str">
        <f t="shared" si="1"/>
        <v/>
      </c>
    </row>
    <row r="122" spans="3:3" x14ac:dyDescent="0.2">
      <c r="C122" s="15" t="str">
        <f t="shared" si="1"/>
        <v/>
      </c>
    </row>
    <row r="123" spans="3:3" x14ac:dyDescent="0.2">
      <c r="C123" s="15" t="str">
        <f t="shared" si="1"/>
        <v/>
      </c>
    </row>
    <row r="124" spans="3:3" x14ac:dyDescent="0.2">
      <c r="C124" s="15" t="str">
        <f t="shared" si="1"/>
        <v/>
      </c>
    </row>
    <row r="125" spans="3:3" x14ac:dyDescent="0.2">
      <c r="C125" s="15" t="str">
        <f t="shared" si="1"/>
        <v/>
      </c>
    </row>
    <row r="126" spans="3:3" x14ac:dyDescent="0.2">
      <c r="C126" s="15" t="str">
        <f t="shared" si="1"/>
        <v/>
      </c>
    </row>
    <row r="127" spans="3:3" x14ac:dyDescent="0.2">
      <c r="C127" s="15" t="str">
        <f t="shared" si="1"/>
        <v/>
      </c>
    </row>
    <row r="128" spans="3:3" x14ac:dyDescent="0.2">
      <c r="C128" s="15" t="str">
        <f t="shared" si="1"/>
        <v/>
      </c>
    </row>
    <row r="129" spans="3:3" x14ac:dyDescent="0.2">
      <c r="C129" s="15" t="str">
        <f t="shared" si="1"/>
        <v/>
      </c>
    </row>
    <row r="130" spans="3:3" x14ac:dyDescent="0.2">
      <c r="C130" s="15" t="str">
        <f t="shared" si="1"/>
        <v/>
      </c>
    </row>
    <row r="131" spans="3:3" x14ac:dyDescent="0.2">
      <c r="C131" s="15" t="str">
        <f t="shared" si="1"/>
        <v/>
      </c>
    </row>
    <row r="132" spans="3:3" x14ac:dyDescent="0.2">
      <c r="C132" s="15" t="str">
        <f t="shared" si="1"/>
        <v/>
      </c>
    </row>
    <row r="133" spans="3:3" x14ac:dyDescent="0.2">
      <c r="C133" s="15" t="str">
        <f t="shared" si="1"/>
        <v/>
      </c>
    </row>
    <row r="134" spans="3:3" x14ac:dyDescent="0.2">
      <c r="C134" s="15" t="str">
        <f t="shared" si="1"/>
        <v/>
      </c>
    </row>
    <row r="135" spans="3:3" x14ac:dyDescent="0.2">
      <c r="C135" s="15" t="str">
        <f t="shared" si="1"/>
        <v/>
      </c>
    </row>
    <row r="136" spans="3:3" x14ac:dyDescent="0.2">
      <c r="C136" s="15" t="str">
        <f t="shared" si="1"/>
        <v/>
      </c>
    </row>
    <row r="137" spans="3:3" x14ac:dyDescent="0.2">
      <c r="C137" s="15" t="str">
        <f t="shared" si="1"/>
        <v/>
      </c>
    </row>
    <row r="138" spans="3:3" x14ac:dyDescent="0.2">
      <c r="C138" s="15" t="str">
        <f t="shared" si="1"/>
        <v/>
      </c>
    </row>
    <row r="139" spans="3:3" x14ac:dyDescent="0.2">
      <c r="C139" s="15" t="str">
        <f t="shared" si="1"/>
        <v/>
      </c>
    </row>
    <row r="140" spans="3:3" x14ac:dyDescent="0.2">
      <c r="C140" s="15" t="str">
        <f t="shared" si="1"/>
        <v/>
      </c>
    </row>
    <row r="141" spans="3:3" x14ac:dyDescent="0.2">
      <c r="C141" s="15" t="str">
        <f t="shared" si="1"/>
        <v/>
      </c>
    </row>
    <row r="142" spans="3:3" x14ac:dyDescent="0.2">
      <c r="C142" s="15" t="str">
        <f t="shared" si="1"/>
        <v/>
      </c>
    </row>
    <row r="143" spans="3:3" x14ac:dyDescent="0.2">
      <c r="C143" s="15" t="str">
        <f t="shared" si="1"/>
        <v/>
      </c>
    </row>
    <row r="144" spans="3:3" x14ac:dyDescent="0.2">
      <c r="C144" s="15" t="str">
        <f t="shared" ref="C144:C198" si="2">IFERROR(LN(B144/B143),"")</f>
        <v/>
      </c>
    </row>
    <row r="145" spans="3:3" x14ac:dyDescent="0.2">
      <c r="C145" s="15" t="str">
        <f t="shared" si="2"/>
        <v/>
      </c>
    </row>
    <row r="146" spans="3:3" x14ac:dyDescent="0.2">
      <c r="C146" s="15" t="str">
        <f t="shared" si="2"/>
        <v/>
      </c>
    </row>
    <row r="147" spans="3:3" x14ac:dyDescent="0.2">
      <c r="C147" s="15" t="str">
        <f t="shared" si="2"/>
        <v/>
      </c>
    </row>
    <row r="148" spans="3:3" x14ac:dyDescent="0.2">
      <c r="C148" s="15" t="str">
        <f t="shared" si="2"/>
        <v/>
      </c>
    </row>
    <row r="149" spans="3:3" x14ac:dyDescent="0.2">
      <c r="C149" s="15" t="str">
        <f t="shared" si="2"/>
        <v/>
      </c>
    </row>
    <row r="150" spans="3:3" x14ac:dyDescent="0.2">
      <c r="C150" s="15" t="str">
        <f t="shared" si="2"/>
        <v/>
      </c>
    </row>
    <row r="151" spans="3:3" x14ac:dyDescent="0.2">
      <c r="C151" s="15" t="str">
        <f t="shared" si="2"/>
        <v/>
      </c>
    </row>
    <row r="152" spans="3:3" x14ac:dyDescent="0.2">
      <c r="C152" s="15" t="str">
        <f t="shared" si="2"/>
        <v/>
      </c>
    </row>
    <row r="153" spans="3:3" x14ac:dyDescent="0.2">
      <c r="C153" s="15" t="str">
        <f t="shared" si="2"/>
        <v/>
      </c>
    </row>
    <row r="154" spans="3:3" x14ac:dyDescent="0.2">
      <c r="C154" s="15" t="str">
        <f t="shared" si="2"/>
        <v/>
      </c>
    </row>
    <row r="155" spans="3:3" x14ac:dyDescent="0.2">
      <c r="C155" s="15" t="str">
        <f t="shared" si="2"/>
        <v/>
      </c>
    </row>
    <row r="156" spans="3:3" x14ac:dyDescent="0.2">
      <c r="C156" s="15" t="str">
        <f t="shared" si="2"/>
        <v/>
      </c>
    </row>
    <row r="157" spans="3:3" x14ac:dyDescent="0.2">
      <c r="C157" s="15" t="str">
        <f t="shared" si="2"/>
        <v/>
      </c>
    </row>
    <row r="158" spans="3:3" x14ac:dyDescent="0.2">
      <c r="C158" s="15" t="str">
        <f t="shared" si="2"/>
        <v/>
      </c>
    </row>
    <row r="159" spans="3:3" x14ac:dyDescent="0.2">
      <c r="C159" s="15" t="str">
        <f t="shared" si="2"/>
        <v/>
      </c>
    </row>
    <row r="160" spans="3:3" x14ac:dyDescent="0.2">
      <c r="C160" s="15" t="str">
        <f t="shared" si="2"/>
        <v/>
      </c>
    </row>
    <row r="161" spans="3:3" x14ac:dyDescent="0.2">
      <c r="C161" s="15" t="str">
        <f t="shared" si="2"/>
        <v/>
      </c>
    </row>
    <row r="162" spans="3:3" x14ac:dyDescent="0.2">
      <c r="C162" s="15" t="str">
        <f t="shared" si="2"/>
        <v/>
      </c>
    </row>
    <row r="163" spans="3:3" x14ac:dyDescent="0.2">
      <c r="C163" s="15" t="str">
        <f t="shared" si="2"/>
        <v/>
      </c>
    </row>
    <row r="164" spans="3:3" x14ac:dyDescent="0.2">
      <c r="C164" s="15" t="str">
        <f t="shared" si="2"/>
        <v/>
      </c>
    </row>
    <row r="165" spans="3:3" x14ac:dyDescent="0.2">
      <c r="C165" s="15" t="str">
        <f t="shared" si="2"/>
        <v/>
      </c>
    </row>
    <row r="166" spans="3:3" x14ac:dyDescent="0.2">
      <c r="C166" s="15" t="str">
        <f t="shared" si="2"/>
        <v/>
      </c>
    </row>
    <row r="167" spans="3:3" x14ac:dyDescent="0.2">
      <c r="C167" s="15" t="str">
        <f t="shared" si="2"/>
        <v/>
      </c>
    </row>
    <row r="168" spans="3:3" x14ac:dyDescent="0.2">
      <c r="C168" s="15" t="str">
        <f t="shared" si="2"/>
        <v/>
      </c>
    </row>
    <row r="169" spans="3:3" x14ac:dyDescent="0.2">
      <c r="C169" s="15" t="str">
        <f t="shared" si="2"/>
        <v/>
      </c>
    </row>
    <row r="170" spans="3:3" x14ac:dyDescent="0.2">
      <c r="C170" s="15" t="str">
        <f t="shared" si="2"/>
        <v/>
      </c>
    </row>
    <row r="171" spans="3:3" x14ac:dyDescent="0.2">
      <c r="C171" s="15" t="str">
        <f t="shared" si="2"/>
        <v/>
      </c>
    </row>
    <row r="172" spans="3:3" x14ac:dyDescent="0.2">
      <c r="C172" s="15" t="str">
        <f t="shared" si="2"/>
        <v/>
      </c>
    </row>
    <row r="173" spans="3:3" x14ac:dyDescent="0.2">
      <c r="C173" s="15" t="str">
        <f t="shared" si="2"/>
        <v/>
      </c>
    </row>
    <row r="174" spans="3:3" x14ac:dyDescent="0.2">
      <c r="C174" s="15" t="str">
        <f t="shared" si="2"/>
        <v/>
      </c>
    </row>
    <row r="175" spans="3:3" x14ac:dyDescent="0.2">
      <c r="C175" s="15" t="str">
        <f t="shared" si="2"/>
        <v/>
      </c>
    </row>
    <row r="176" spans="3:3" x14ac:dyDescent="0.2">
      <c r="C176" s="15" t="str">
        <f t="shared" si="2"/>
        <v/>
      </c>
    </row>
    <row r="177" spans="3:3" x14ac:dyDescent="0.2">
      <c r="C177" s="15" t="str">
        <f t="shared" si="2"/>
        <v/>
      </c>
    </row>
    <row r="178" spans="3:3" x14ac:dyDescent="0.2">
      <c r="C178" s="15" t="str">
        <f t="shared" si="2"/>
        <v/>
      </c>
    </row>
    <row r="179" spans="3:3" x14ac:dyDescent="0.2">
      <c r="C179" s="15" t="str">
        <f t="shared" si="2"/>
        <v/>
      </c>
    </row>
    <row r="180" spans="3:3" x14ac:dyDescent="0.2">
      <c r="C180" s="15" t="str">
        <f t="shared" si="2"/>
        <v/>
      </c>
    </row>
    <row r="181" spans="3:3" x14ac:dyDescent="0.2">
      <c r="C181" s="15" t="str">
        <f t="shared" si="2"/>
        <v/>
      </c>
    </row>
    <row r="182" spans="3:3" x14ac:dyDescent="0.2">
      <c r="C182" s="15" t="str">
        <f t="shared" si="2"/>
        <v/>
      </c>
    </row>
    <row r="183" spans="3:3" x14ac:dyDescent="0.2">
      <c r="C183" s="15" t="str">
        <f t="shared" si="2"/>
        <v/>
      </c>
    </row>
    <row r="184" spans="3:3" x14ac:dyDescent="0.2">
      <c r="C184" s="15" t="str">
        <f t="shared" si="2"/>
        <v/>
      </c>
    </row>
    <row r="185" spans="3:3" x14ac:dyDescent="0.2">
      <c r="C185" s="15" t="str">
        <f t="shared" si="2"/>
        <v/>
      </c>
    </row>
    <row r="186" spans="3:3" x14ac:dyDescent="0.2">
      <c r="C186" s="15" t="str">
        <f t="shared" si="2"/>
        <v/>
      </c>
    </row>
    <row r="187" spans="3:3" x14ac:dyDescent="0.2">
      <c r="C187" s="15" t="str">
        <f t="shared" si="2"/>
        <v/>
      </c>
    </row>
    <row r="188" spans="3:3" x14ac:dyDescent="0.2">
      <c r="C188" s="15" t="str">
        <f t="shared" si="2"/>
        <v/>
      </c>
    </row>
    <row r="189" spans="3:3" x14ac:dyDescent="0.2">
      <c r="C189" s="15" t="str">
        <f t="shared" si="2"/>
        <v/>
      </c>
    </row>
    <row r="190" spans="3:3" x14ac:dyDescent="0.2">
      <c r="C190" s="15" t="str">
        <f t="shared" si="2"/>
        <v/>
      </c>
    </row>
    <row r="191" spans="3:3" x14ac:dyDescent="0.2">
      <c r="C191" s="15" t="str">
        <f t="shared" si="2"/>
        <v/>
      </c>
    </row>
    <row r="192" spans="3:3" x14ac:dyDescent="0.2">
      <c r="C192" s="15" t="str">
        <f t="shared" si="2"/>
        <v/>
      </c>
    </row>
    <row r="193" spans="3:3" x14ac:dyDescent="0.2">
      <c r="C193" s="15" t="str">
        <f t="shared" si="2"/>
        <v/>
      </c>
    </row>
    <row r="194" spans="3:3" x14ac:dyDescent="0.2">
      <c r="C194" s="15" t="str">
        <f t="shared" si="2"/>
        <v/>
      </c>
    </row>
    <row r="195" spans="3:3" x14ac:dyDescent="0.2">
      <c r="C195" s="15" t="str">
        <f t="shared" si="2"/>
        <v/>
      </c>
    </row>
    <row r="196" spans="3:3" x14ac:dyDescent="0.2">
      <c r="C196" s="15" t="str">
        <f t="shared" si="2"/>
        <v/>
      </c>
    </row>
    <row r="197" spans="3:3" x14ac:dyDescent="0.2">
      <c r="C197" s="15" t="str">
        <f t="shared" si="2"/>
        <v/>
      </c>
    </row>
    <row r="198" spans="3:3" x14ac:dyDescent="0.2">
      <c r="C198" s="15" t="str">
        <f t="shared" si="2"/>
        <v/>
      </c>
    </row>
    <row r="199" spans="3:3" x14ac:dyDescent="0.2"/>
    <row r="200" spans="3:3" x14ac:dyDescent="0.2"/>
    <row r="201" spans="3:3" x14ac:dyDescent="0.2"/>
    <row r="202" spans="3:3" x14ac:dyDescent="0.2"/>
  </sheetData>
  <pageMargins left="0.70866141732283472" right="0.70866141732283472" top="0.74803149606299213" bottom="0.74803149606299213" header="0.31496062992125984" footer="0.31496062992125984"/>
  <pageSetup paperSize="9" orientation="portrait"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BDD938598CD4CB5600F99018ACF12" ma:contentTypeVersion="17" ma:contentTypeDescription="Create a new document." ma:contentTypeScope="" ma:versionID="4b5fb86f59483f1f82d33ee0a34a2657">
  <xsd:schema xmlns:xsd="http://www.w3.org/2001/XMLSchema" xmlns:xs="http://www.w3.org/2001/XMLSchema" xmlns:p="http://schemas.microsoft.com/office/2006/metadata/properties" xmlns:ns2="211124d6-85ec-403c-b5aa-af93141d0681" xmlns:ns3="524988c9-8cfb-4017-a109-a237a7299179" targetNamespace="http://schemas.microsoft.com/office/2006/metadata/properties" ma:root="true" ma:fieldsID="cf1d848e88712101d0df9367c3780762" ns2:_="" ns3:_="">
    <xsd:import namespace="211124d6-85ec-403c-b5aa-af93141d0681"/>
    <xsd:import namespace="524988c9-8cfb-4017-a109-a237a72991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1124d6-85ec-403c-b5aa-af93141d06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60c1e7e-329a-461d-a523-a1a39ed844b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4988c9-8cfb-4017-a109-a237a72991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74b883-3558-4e0f-85ae-1d087e76c6bd}" ma:internalName="TaxCatchAll" ma:showField="CatchAllData" ma:web="524988c9-8cfb-4017-a109-a237a72991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9BB54B-1C72-4A3D-9DC1-868319C649B8}"/>
</file>

<file path=customXml/itemProps2.xml><?xml version="1.0" encoding="utf-8"?>
<ds:datastoreItem xmlns:ds="http://schemas.openxmlformats.org/officeDocument/2006/customXml" ds:itemID="{3A98472B-3017-49B0-9DA6-45E7A302B3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Inputs</vt:lpstr>
      <vt:lpstr>Black-Scholes</vt:lpstr>
      <vt:lpstr>Binomial</vt:lpstr>
      <vt:lpstr>Mini MC</vt:lpstr>
      <vt:lpstr>Volatility</vt:lpstr>
      <vt:lpstr>'Mini MC'!Print_Area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Hamed Tabasi</cp:lastModifiedBy>
  <cp:lastPrinted>2018-06-22T00:16:07Z</cp:lastPrinted>
  <dcterms:created xsi:type="dcterms:W3CDTF">2014-09-05T00:11:35Z</dcterms:created>
  <dcterms:modified xsi:type="dcterms:W3CDTF">2023-11-29T04:59:07Z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{2368454C-DA3B-40D6-BAA1-3C0B0A1983C9}</vt:lpwstr>
  </property>
</Properties>
</file>